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125" activeTab="0"/>
  </bookViews>
  <sheets>
    <sheet name="2020" sheetId="1" r:id="rId1"/>
  </sheets>
  <definedNames>
    <definedName name="Z_027FE178_1172_4222_AF5C_23D964AF488A_.wvu.FilterData" localSheetId="0" hidden="1">'2020'!$A$4:$J$6</definedName>
    <definedName name="Z_0419BBFE_F3CF_4518_8D24_82FEA8B7DDD6_.wvu.FilterData" localSheetId="0" hidden="1">'2020'!$A$6:$J$561</definedName>
    <definedName name="Z_06B1F1AE_9936_453D_B440_89FD7733A859_.wvu.FilterData" localSheetId="0" hidden="1">'2020'!$A$6:$J$459</definedName>
    <definedName name="Z_06B33669_D909_4CD8_806F_33C009B9DF0A_.wvu.FilterData" localSheetId="0" hidden="1">'2020'!$A$6:$J$561</definedName>
    <definedName name="Z_09F33DD9_E062_4B93_90BA_A6E8876D9E62_.wvu.FilterData" localSheetId="0" hidden="1">'2020'!$A$4:$J$6</definedName>
    <definedName name="Z_0B19D168_858D_4BCF_80E5_C18DD77CBE9F_.wvu.FilterData" localSheetId="0" hidden="1">'2020'!$A$4:$J$6</definedName>
    <definedName name="Z_0C71E80D_0254_4693_A8EC_34A4BD1A6F73_.wvu.FilterData" localSheetId="0" hidden="1">'2020'!$A$4:$J$6</definedName>
    <definedName name="Z_0EDC1FFF_2611_4DAC_98A8_22EC25025967_.wvu.FilterData" localSheetId="0" hidden="1">'2020'!$A$6:$J$459</definedName>
    <definedName name="Z_0F954C44_2E2C_4880_A030_4864EA711FE0_.wvu.FilterData" localSheetId="0" hidden="1">'2020'!$A$6:$J$561</definedName>
    <definedName name="Z_16D4F077_2EAE_4B98_A742_A1CD9A7B633C_.wvu.FilterData" localSheetId="0" hidden="1">'2020'!$A$6:$J$459</definedName>
    <definedName name="Z_1748D69A_4DB3_487A_8AD7_C0B3B71D3FB6_.wvu.FilterData" localSheetId="0" hidden="1">'2020'!$A$4:$J$6</definedName>
    <definedName name="Z_1862B7E4_4060_4370_88AF_4829C34881B7_.wvu.FilterData" localSheetId="0" hidden="1">'2020'!$A$6:$J$561</definedName>
    <definedName name="Z_1BDFBE17_25BB_4BB9_B67F_4757B39B2D64_.wvu.FilterData" localSheetId="0" hidden="1">'2020'!$A$6:$J$459</definedName>
    <definedName name="Z_1BDFBE17_25BB_4BB9_B67F_4757B39B2D64_.wvu.Rows" localSheetId="0" hidden="1">'2020'!$87:$87</definedName>
    <definedName name="Z_1E3BB7AF_B756_4A0C_A2BE_D723B28D252A_.wvu.FilterData" localSheetId="0" hidden="1">'2020'!$A$6:$J$459</definedName>
    <definedName name="Z_2021983A_3D6E_4804_9038_C33FE9EA644F_.wvu.FilterData" localSheetId="0" hidden="1">'2020'!$A$6:$J$459</definedName>
    <definedName name="Z_2140268D_DEA7_466F_AE25_EAEFFE2D0081_.wvu.FilterData" localSheetId="0" hidden="1">'2020'!$A$4:$J$6</definedName>
    <definedName name="Z_21651801_29AF_44DA_B88B_12DD75943577_.wvu.FilterData" localSheetId="0" hidden="1">'2020'!$A$6:$J$459</definedName>
    <definedName name="Z_221AFC77_C97B_4D44_8163_7AA758A08BF9_.wvu.FilterData" localSheetId="0" hidden="1">'2020'!$A$6:$J$326</definedName>
    <definedName name="Z_221AFC77_C97B_4D44_8163_7AA758A08BF9_.wvu.PrintArea" localSheetId="0" hidden="1">'2020'!$A$1:$J$316</definedName>
    <definedName name="Z_221AFC77_C97B_4D44_8163_7AA758A08BF9_.wvu.PrintTitles" localSheetId="0" hidden="1">'2020'!$6:$6</definedName>
    <definedName name="Z_24F3E475_1A82_464A_A2B9_6272C75DE965_.wvu.FilterData" localSheetId="0" hidden="1">'2020'!$A$6:$J$561</definedName>
    <definedName name="Z_2A0A5548_2EEF_4469_A03C_FA481083CE33_.wvu.FilterData" localSheetId="0" hidden="1">'2020'!$A$6:$J$459</definedName>
    <definedName name="Z_2A4C0749_63B0_4D48_8771_593E99B870CF_.wvu.FilterData" localSheetId="0" hidden="1">'2020'!$A$6:$J$459</definedName>
    <definedName name="Z_2C18B72E_FABC_405E_9989_871873679CB9_.wvu.FilterData" localSheetId="0" hidden="1">'2020'!$A$6:$J$561</definedName>
    <definedName name="Z_2DB33E37_AA0F_4B4B_B7C9_A11BA792B878_.wvu.FilterData" localSheetId="0" hidden="1">'2020'!$A$4:$J$6</definedName>
    <definedName name="Z_3054E370_5DE4_4F07_9AEC_8E1396CAD8D6_.wvu.FilterData" localSheetId="0" hidden="1">'2020'!$A$6:$J$459</definedName>
    <definedName name="Z_30EAEA67_9656_4874_9B82_0AE83C45AB26_.wvu.FilterData" localSheetId="0" hidden="1">'2020'!$A$6:$J$459</definedName>
    <definedName name="Z_315252D1_A60E_4446_B1ED_7AE241C4BB71_.wvu.FilterData" localSheetId="0" hidden="1">'2020'!$A$6:$J$459</definedName>
    <definedName name="Z_322077ED_714E_4730_9121_953073B8C43F_.wvu.FilterData" localSheetId="0" hidden="1">'2020'!$A$6:$J$326</definedName>
    <definedName name="Z_33313D92_ACCC_472C_8066_C92558BED64F_.wvu.FilterData" localSheetId="0" hidden="1">'2020'!$A$6:$J$459</definedName>
    <definedName name="Z_33FCD28F_F474_4478_8228_BBE6129DFD33_.wvu.FilterData" localSheetId="0" hidden="1">'2020'!$A$6:$J$459</definedName>
    <definedName name="Z_36602011_6F80_4B7E_9881_FDB5866DE132_.wvu.FilterData" localSheetId="0" hidden="1">'2020'!$A$6:$J$561</definedName>
    <definedName name="Z_3824CD03_2F75_4531_8348_997F8B6518CE_.wvu.FilterData" localSheetId="0" hidden="1">'2020'!$A$6:$J$561</definedName>
    <definedName name="Z_3A3D386F_BF44_4CDF_AECB_A030233CF3BE_.wvu.FilterData" localSheetId="0" hidden="1">'2020'!$A$6:$J$561</definedName>
    <definedName name="Z_3B5575E9_696E_4E1F_8BBE_8483CF318052_.wvu.FilterData" localSheetId="0" hidden="1">'2020'!$A$4:$J$6</definedName>
    <definedName name="Z_3B5575E9_696E_4E1F_8BBE_8483CF318052_.wvu.PrintArea" localSheetId="0" hidden="1">'2020'!$A$1:$J$316</definedName>
    <definedName name="Z_3B5575E9_696E_4E1F_8BBE_8483CF318052_.wvu.PrintTitles" localSheetId="0" hidden="1">'2020'!$6:$6</definedName>
    <definedName name="Z_3F669C1C_24D3_4C3D_9A16_6C0219D100D3_.wvu.FilterData" localSheetId="0" hidden="1">'2020'!$A$4:$J$6</definedName>
    <definedName name="Z_40F66B3F_B1A0_4660_B7EC_2C8F1BD66B34_.wvu.FilterData" localSheetId="0" hidden="1">'2020'!$A$6:$J$459</definedName>
    <definedName name="Z_429899D9_5B00_46A4_8670_9042E5D6B3B9_.wvu.FilterData" localSheetId="0" hidden="1">'2020'!$A$6:$J$459</definedName>
    <definedName name="Z_429AA136_6142_4A99_977B_8067300179C4_.wvu.FilterData" localSheetId="0" hidden="1">'2020'!$A$6:$J$459</definedName>
    <definedName name="Z_452C56A1_7A56_4ADE_A5CF_E260228787E3_.wvu.FilterData" localSheetId="0" hidden="1">'2020'!$A$4:$J$6</definedName>
    <definedName name="Z_452C56A1_7A56_4ADE_A5CF_E260228787E3_.wvu.PrintArea" localSheetId="0" hidden="1">'2020'!$A$1:$J$316</definedName>
    <definedName name="Z_452C56A1_7A56_4ADE_A5CF_E260228787E3_.wvu.PrintTitles" localSheetId="0" hidden="1">'2020'!$6:$6</definedName>
    <definedName name="Z_471079C8_6E8B_4088_8968_A7D0C5B8653D_.wvu.FilterData" localSheetId="0" hidden="1">'2020'!$A$6:$J$561</definedName>
    <definedName name="Z_495617EB_A9DC_44E1_A455_3D0079645590_.wvu.FilterData" localSheetId="0" hidden="1">'2020'!$A$6:$J$459</definedName>
    <definedName name="Z_4C9A721B_C5BE_4E52_A18E_0730E1D3B8FE_.wvu.FilterData" localSheetId="0" hidden="1">'2020'!$A$6:$J$459</definedName>
    <definedName name="Z_4CD9C922_19B5_419E_BD84_E209894B16C0_.wvu.FilterData" localSheetId="0" hidden="1">'2020'!$A$6:$J$459</definedName>
    <definedName name="Z_527D5B17_7578_4A0E_8233_A8DD6DE458C2_.wvu.FilterData" localSheetId="0" hidden="1">'2020'!$A$6:$J$459</definedName>
    <definedName name="Z_5512C256_B576_4E26_8E01_289925B9D9C4_.wvu.FilterData" localSheetId="0" hidden="1">'2020'!$A$4:$J$6</definedName>
    <definedName name="Z_57216EB5_F285_4D3D_8804_F4C1447258E5_.wvu.FilterData" localSheetId="0" hidden="1">'2020'!$A$6:$J$459</definedName>
    <definedName name="Z_5D9BE3B7_C618_47DB_8F0E_D1DDB1705E6B_.wvu.FilterData" localSheetId="0" hidden="1">'2020'!$A$4:$J$6</definedName>
    <definedName name="Z_5EEB5DC5_097B_47D6_81BA_F19E1000B57E_.wvu.FilterData" localSheetId="0" hidden="1">'2020'!$A$6:$J$459</definedName>
    <definedName name="Z_5EEB5DC5_097B_47D6_81BA_F19E1000B57E_.wvu.PrintArea" localSheetId="0" hidden="1">'2020'!$A$1:$J$316</definedName>
    <definedName name="Z_5EEB5DC5_097B_47D6_81BA_F19E1000B57E_.wvu.PrintTitles" localSheetId="0" hidden="1">'2020'!$6:$6</definedName>
    <definedName name="Z_60012CAC_965D_4CFC_93A4_5CCD711B12F0_.wvu.FilterData" localSheetId="0" hidden="1">'2020'!$A$4:$J$6</definedName>
    <definedName name="Z_6149D971_6896_4099_83EB_61159C951281_.wvu.FilterData" localSheetId="0" hidden="1">'2020'!$A$6:$J$459</definedName>
    <definedName name="Z_65CADE76_9E13_43BF_B11F_E308EC288263_.wvu.FilterData" localSheetId="0" hidden="1">'2020'!$A$6:$J$459</definedName>
    <definedName name="Z_675C859F_867B_4E3E_8283_3B2C94BFA5E5_.wvu.FilterData" localSheetId="0" hidden="1">'2020'!$A$6:$J$561</definedName>
    <definedName name="Z_68CBFC64_03A4_4F74_B34E_EE1DB915A668_.wvu.FilterData" localSheetId="0" hidden="1">'2020'!$A$6:$J$561</definedName>
    <definedName name="Z_6DB878EC_F0AA_4EE0_8DBD_0D2F2413D073_.wvu.FilterData" localSheetId="0" hidden="1">'2020'!$A$6:$J$459</definedName>
    <definedName name="Z_713A662A_DFDD_43FB_A56E_1E210432D89D_.wvu.FilterData" localSheetId="0" hidden="1">'2020'!$A$6:$J$326</definedName>
    <definedName name="Z_72615B4A_0666_48DC_B3A0_332799C5347B_.wvu.FilterData" localSheetId="0" hidden="1">'2020'!$A$4:$J$6</definedName>
    <definedName name="Z_72EDDA2C_BFF2_4D48_A13B_2B9C46213374_.wvu.FilterData" localSheetId="0" hidden="1">'2020'!$A$6:$J$459</definedName>
    <definedName name="Z_743F23AC_8B5C_40B6_9ADD_B2B54B0B36A7_.wvu.FilterData" localSheetId="0" hidden="1">'2020'!$A$6:$J$459</definedName>
    <definedName name="Z_746B9BA0_2CAB_416E_B194_EC52DB1EC742_.wvu.FilterData" localSheetId="0" hidden="1">'2020'!$A$6:$J$459</definedName>
    <definedName name="Z_768BA9CF_2122_41A7_8903_ECE3A54B69F8_.wvu.FilterData" localSheetId="0" hidden="1">'2020'!$A$6:$J$561</definedName>
    <definedName name="Z_78D70EA8_5249_4DAA_AE4A_2D8FFFD697D9_.wvu.FilterData" localSheetId="0" hidden="1">'2020'!$A$6:$J$459</definedName>
    <definedName name="Z_795D5ECF_BF90_4F3E_A74E_B1A55C8421F2_.wvu.FilterData" localSheetId="0" hidden="1">'2020'!$A$6:$J$459</definedName>
    <definedName name="Z_7A936B14_3168_4319_80EC_9AB0E1E51913_.wvu.FilterData" localSheetId="0" hidden="1">'2020'!$A$6:$J$459</definedName>
    <definedName name="Z_7C69758B_CDC9_4874_B714_8DA98D7197DD_.wvu.FilterData" localSheetId="0" hidden="1">'2020'!$A$6:$J$459</definedName>
    <definedName name="Z_7EDDA008_F905_436E_A980_951BDACDA577_.wvu.FilterData" localSheetId="0" hidden="1">'2020'!$A$4:$J$6</definedName>
    <definedName name="Z_7F2FA179_7E75_4D04_9C08_383F9EAE36E4_.wvu.FilterData" localSheetId="0" hidden="1">'2020'!$A$6:$J$459</definedName>
    <definedName name="Z_7F311C52_3815_4334_BC86_EFE1D9CF838D_.wvu.FilterData" localSheetId="0" hidden="1">'2020'!$A$6:$J$326</definedName>
    <definedName name="Z_82778C3B_E039_40FB_9D6E_6C955809D3AF_.wvu.FilterData" localSheetId="0" hidden="1">'2020'!$A$6:$J$459</definedName>
    <definedName name="Z_82F7123C_C030_4534_8B46_822C4EBC62EC_.wvu.FilterData" localSheetId="0" hidden="1">'2020'!$A$6:$J$561</definedName>
    <definedName name="Z_84AB9039_6109_4932_AA14_522BD4A30F0B_.wvu.FilterData" localSheetId="0" hidden="1">'2020'!$A$4:$J$6</definedName>
    <definedName name="Z_85BFB728_94F1_4323_ACC8_9456F845AE11_.wvu.FilterData" localSheetId="0" hidden="1">'2020'!$A$6:$J$459</definedName>
    <definedName name="Z_868786DC_4C96_45F5_A272_3E03D4B934A0_.wvu.FilterData" localSheetId="0" hidden="1">'2020'!$A$6:$J$459</definedName>
    <definedName name="Z_8712F0EA_8AFD_45F0_99A0_31E181367C18_.wvu.FilterData" localSheetId="0" hidden="1">'2020'!$A$4:$J$6</definedName>
    <definedName name="Z_87307EED_7277_4B82_83B9_FD6EFB33210A_.wvu.FilterData" localSheetId="0" hidden="1">'2020'!$A$6:$J$459</definedName>
    <definedName name="Z_8BA1F70D_2590_40B0_8F4D_CC37D4F962D2_.wvu.FilterData" localSheetId="0" hidden="1">'2020'!$A$6:$J$459</definedName>
    <definedName name="Z_8DA01475_C6A0_4A19_B7EB_B1C704431492_.wvu.FilterData" localSheetId="0" hidden="1">'2020'!$A$6:$J$561</definedName>
    <definedName name="Z_8E60DEEE_B29D_4EEA_B25A_DB1975B13507_.wvu.FilterData" localSheetId="0" hidden="1">'2020'!$A$6:$J$561</definedName>
    <definedName name="Z_8FB1E024_9866_4CAD_B900_0CCFEA27B234_.wvu.FilterData" localSheetId="0" hidden="1">'2020'!$A$6:$J$561</definedName>
    <definedName name="Z_8FB1E024_9866_4CAD_B900_0CCFEA27B234_.wvu.PrintArea" localSheetId="0" hidden="1">'2020'!$A$1:$J$316</definedName>
    <definedName name="Z_8FB1E024_9866_4CAD_B900_0CCFEA27B234_.wvu.PrintTitles" localSheetId="0" hidden="1">'2020'!$6:$6</definedName>
    <definedName name="Z_90104242_D578_485A_91E2_ACB42B11755F_.wvu.FilterData" localSheetId="0" hidden="1">'2020'!$A$6:$J$459</definedName>
    <definedName name="Z_90518B97_7307_4173_A97E_975285B914B1_.wvu.FilterData" localSheetId="0" hidden="1">'2020'!$A$6:$J$561</definedName>
    <definedName name="Z_93443DB4_16CC_4115_8132_074F13427393_.wvu.FilterData" localSheetId="0" hidden="1">'2020'!$A$6:$J$326</definedName>
    <definedName name="Z_93A13551_3E8E_4065_89A7_310AA9E7AE54_.wvu.FilterData" localSheetId="0" hidden="1">'2020'!$A$6:$J$459</definedName>
    <definedName name="Z_94F9C593_9DE2_4EC4_AFA3_39D38CF2BB33_.wvu.FilterData" localSheetId="0" hidden="1">'2020'!$A$6:$J$326</definedName>
    <definedName name="Z_95A7493F_2B11_406A_BB91_458FD9DC3BAE_.wvu.FilterData" localSheetId="0" hidden="1">'2020'!$A$6:$J$561</definedName>
    <definedName name="Z_95A7493F_2B11_406A_BB91_458FD9DC3BAE_.wvu.PrintArea" localSheetId="0" hidden="1">'2020'!$A$1:$J$316</definedName>
    <definedName name="Z_95A7493F_2B11_406A_BB91_458FD9DC3BAE_.wvu.PrintTitles" localSheetId="0" hidden="1">'2020'!$6:$6</definedName>
    <definedName name="Z_966D3932_E429_4C59_AC55_697D9EEA620A_.wvu.FilterData" localSheetId="0" hidden="1">'2020'!$A$6:$J$561</definedName>
    <definedName name="Z_966D3932_E429_4C59_AC55_697D9EEA620A_.wvu.PrintArea" localSheetId="0" hidden="1">'2020'!$A$1:$J$324</definedName>
    <definedName name="Z_966D3932_E429_4C59_AC55_697D9EEA620A_.wvu.PrintTitles" localSheetId="0" hidden="1">'2020'!$6:$6</definedName>
    <definedName name="Z_998E5F34_5F22_456C_AF6B_44B849DA5E75_.wvu.FilterData" localSheetId="0" hidden="1">'2020'!$A$6:$J$326</definedName>
    <definedName name="Z_9BFA17BE_4413_48EA_8DFA_9D7972E1D966_.wvu.FilterData" localSheetId="0" hidden="1">'2020'!$A$6:$J$326</definedName>
    <definedName name="Z_9BFA17BE_4413_48EA_8DFA_9D7972E1D966_.wvu.Rows" localSheetId="0" hidden="1">'2020'!$212:$214</definedName>
    <definedName name="Z_9DB42EA6_6F33_4055_AFFC_2CB330A83BF6_.wvu.FilterData" localSheetId="0" hidden="1">'2020'!$A$6:$J$326</definedName>
    <definedName name="Z_9EB09BA5_1A06_464B_9D4E_3EF1374F6659_.wvu.FilterData" localSheetId="0" hidden="1">'2020'!$A$6:$J$326</definedName>
    <definedName name="Z_A274E916_0616_4798_8975_3911D43C14F5_.wvu.FilterData" localSheetId="0" hidden="1">'2020'!$A$6:$J$459</definedName>
    <definedName name="Z_A600D8D5_C13F_49F2_9D2C_FC8EA32AC551_.wvu.FilterData" localSheetId="0" hidden="1">'2020'!$A$6:$J$561</definedName>
    <definedName name="Z_A600D8D5_C13F_49F2_9D2C_FC8EA32AC551_.wvu.PrintTitles" localSheetId="0" hidden="1">'2020'!$6:$6</definedName>
    <definedName name="Z_A75085A3_4AC1_49B5_8DC1_19942A878723_.wvu.FilterData" localSheetId="0" hidden="1">'2020'!$A$6:$J$459</definedName>
    <definedName name="Z_AA3BE0DE_1363_4DDA_934E_FD9CAE988533_.wvu.FilterData" localSheetId="0" hidden="1">'2020'!$A$6:$J$459</definedName>
    <definedName name="Z_ACBA7AB7_E5BF_4817_ACF6_DA5FB388AD46_.wvu.FilterData" localSheetId="0" hidden="1">'2020'!$A$6:$J$459</definedName>
    <definedName name="Z_AEABEE2C_6038_47D9_81A7_15110E43218C_.wvu.FilterData" localSheetId="0" hidden="1">'2020'!$A$6:$J$459</definedName>
    <definedName name="Z_B0CF427B_E64B_46A6_97A4_9B49090FE4BE_.wvu.FilterData" localSheetId="0" hidden="1">'2020'!$A$6:$J$459</definedName>
    <definedName name="Z_B4997D58_BD25_4440_9383_3C887D277BCF_.wvu.FilterData" localSheetId="0" hidden="1">'2020'!$A$6:$J$459</definedName>
    <definedName name="Z_B607774B_B68E_4DBE_B4D4_274DD101B3B3_.wvu.FilterData" localSheetId="0" hidden="1">'2020'!$A$4:$J$6</definedName>
    <definedName name="Z_B637BC8F_E49F_4D36_BA7E_87587BAEF462_.wvu.FilterData" localSheetId="0" hidden="1">'2020'!$A$6:$J$459</definedName>
    <definedName name="Z_B8AC68F9_618C_4990_B101_9BD7FB1FCD22_.wvu.FilterData" localSheetId="0" hidden="1">'2020'!$A$4:$J$6</definedName>
    <definedName name="Z_BB4DF29A_3635_4350_9E09_BBEF363FC239_.wvu.FilterData" localSheetId="0" hidden="1">'2020'!$A$4:$J$6</definedName>
    <definedName name="Z_BC4BF63E_98F8_4CE0_B0DE_A2A71C291EFE_.wvu.FilterData" localSheetId="0" hidden="1">'2020'!$A$6:$J$326</definedName>
    <definedName name="Z_BE1C4A44_01B5_4ECE_8D55_C71095D37032_.wvu.FilterData" localSheetId="0" hidden="1">'2020'!$A$6:$J$561</definedName>
    <definedName name="Z_BED4F540_47A7_459B_8414_21EF84302EA3_.wvu.FilterData" localSheetId="0" hidden="1">'2020'!$A$6:$J$459</definedName>
    <definedName name="Z_BF36043A_AFA1_4ED6_B54F_F4173C55E31C_.wvu.FilterData" localSheetId="0" hidden="1">'2020'!$A$6:$J$459</definedName>
    <definedName name="Z_BF57B08F_2B48_4EE9_9ADD_06D6906608C1_.wvu.FilterData" localSheetId="0" hidden="1">'2020'!$A$6:$J$561</definedName>
    <definedName name="Z_C105019C_D493_4AF2_B08B_98003C4FEF9B_.wvu.FilterData" localSheetId="0" hidden="1">'2020'!$A$6:$J$459</definedName>
    <definedName name="Z_C32A6808_4BDA_43E4_ACD1_1B0FCC0DA219_.wvu.FilterData" localSheetId="0" hidden="1">'2020'!$A$6:$J$459</definedName>
    <definedName name="Z_C343756C_7EBC_41EB_89B6_11C31F46AD7D_.wvu.FilterData" localSheetId="0" hidden="1">'2020'!$A$6:$J$459</definedName>
    <definedName name="Z_C4269454_1D3D_4937_A7DB_6BFDB690E1BF_.wvu.FilterData" localSheetId="0" hidden="1">'2020'!$A$6:$J$459</definedName>
    <definedName name="Z_C4A91C4C_4FDF_4528_B780_BABD8261F89B_.wvu.FilterData" localSheetId="0" hidden="1">'2020'!$A$6:$J$326</definedName>
    <definedName name="Z_C7FD81BD_691B_4A89_96A0_CDABC50081E4_.wvu.FilterData" localSheetId="0" hidden="1">'2020'!$A$6:$J$459</definedName>
    <definedName name="Z_C8489D43_32B9_4349_973B_9C94F0536721_.wvu.FilterData" localSheetId="0" hidden="1">'2020'!$A$6:$J$561</definedName>
    <definedName name="Z_CC0A6F72_A956_4FF0_A9CF_B2F133844683_.wvu.FilterData" localSheetId="0" hidden="1">'2020'!$A$6:$J$459</definedName>
    <definedName name="Z_CF069AD8_C6E4_40EE_85C1_CD44D38BC77F_.wvu.FilterData" localSheetId="0" hidden="1">'2020'!$A$6:$J$326</definedName>
    <definedName name="Z_CF1EFC15_1276_44E9_B8E0_6069FE1FC094_.wvu.FilterData" localSheetId="0" hidden="1">'2020'!$A$6:$J$459</definedName>
    <definedName name="Z_CFB0A04F_563D_4D2B_BCD3_ACFCDC70E584_.wvu.FilterData" localSheetId="0" hidden="1">'2020'!$A$6:$J$326</definedName>
    <definedName name="Z_CFD58EC5_F475_4F0C_8822_861C497EA100_.wvu.FilterData" localSheetId="0" hidden="1">'2020'!$A$6:$J$561</definedName>
    <definedName name="Z_CFD58EC5_F475_4F0C_8822_861C497EA100_.wvu.PrintTitles" localSheetId="0" hidden="1">'2020'!$6:$6</definedName>
    <definedName name="Z_D0621073_25BE_47D7_AC33_51146458D41C_.wvu.FilterData" localSheetId="0" hidden="1">'2020'!$A$6:$J$561</definedName>
    <definedName name="Z_D0621073_25BE_47D7_AC33_51146458D41C_.wvu.Rows" localSheetId="0" hidden="1">'2020'!$212:$214</definedName>
    <definedName name="Z_D14B1F1D_6F0E_49B1_92FB_6E5D79228E22_.wvu.FilterData" localSheetId="0" hidden="1">'2020'!$A$6:$J$459</definedName>
    <definedName name="Z_D3FC038B_D1F5_4CDD_BF89_B0BF2773CD42_.wvu.FilterData" localSheetId="0" hidden="1">'2020'!$A$4:$J$6</definedName>
    <definedName name="Z_D4E8D1A3_1CF7_4E9F_8E3E_76E99A013BCC_.wvu.FilterData" localSheetId="0" hidden="1">'2020'!$A$6:$J$459</definedName>
    <definedName name="Z_D5681C61_0984_4C5B_9D67_8EE316AD015C_.wvu.FilterData" localSheetId="0" hidden="1">'2020'!$A$6:$J$459</definedName>
    <definedName name="Z_D64EF95C_79C4_46AC_AC41_4006BE2579BA_.wvu.FilterData" localSheetId="0" hidden="1">'2020'!$A$6:$J$459</definedName>
    <definedName name="Z_D99C893A_0D9F_4F69_B1E5_4BCEB72F4291_.wvu.FilterData" localSheetId="0" hidden="1">'2020'!$A$4:$J$6</definedName>
    <definedName name="Z_DB146771_765B_4EDB_AC76_D56707AD72CF_.wvu.FilterData" localSheetId="0" hidden="1">'2020'!$A$6:$J$459</definedName>
    <definedName name="Z_DE0623D9_75DF_4C41_AF3E_5381C2A8629F_.wvu.FilterData" localSheetId="0" hidden="1">'2020'!$A$6:$J$459</definedName>
    <definedName name="Z_E147D13D_D04D_431E_888C_5A9AE670FC44_.wvu.FilterData" localSheetId="0" hidden="1">'2020'!$A$4:$J$6</definedName>
    <definedName name="Z_E147D13D_D04D_431E_888C_5A9AE670FC44_.wvu.PrintTitles" localSheetId="0" hidden="1">'2020'!$6:$6</definedName>
    <definedName name="Z_E1663454_FD8A_4EB7_8B04_ADE04D736B77_.wvu.FilterData" localSheetId="0" hidden="1">'2020'!$A$6:$J$459</definedName>
    <definedName name="Z_E3334516_B3FD_45B9_AB64_DFED61082F84_.wvu.FilterData" localSheetId="0" hidden="1">'2020'!$A$6:$J$459</definedName>
    <definedName name="Z_E3983C1A_AB41_491B_B4D8_ECB97796B009_.wvu.FilterData" localSheetId="0" hidden="1">'2020'!$A$6:$J$459</definedName>
    <definedName name="Z_E418290D_2076_47BD_8438_6673CF24E35A_.wvu.FilterData" localSheetId="0" hidden="1">'2020'!$A$6:$J$459</definedName>
    <definedName name="Z_EA8E6D18_68D7_4389_88CB_3C3027AB668A_.wvu.FilterData" localSheetId="0" hidden="1">'2020'!$A$6:$J$561</definedName>
    <definedName name="Z_EE3611DB_BB9A_42C8_98CA_2B323AB8FB7B_.wvu.FilterData" localSheetId="0" hidden="1">'2020'!$A$6:$J$459</definedName>
    <definedName name="Z_EF32CA8F_131B_41F0_AA31_167807ADE2D4_.wvu.FilterData" localSheetId="0" hidden="1">'2020'!$A$6:$J$561</definedName>
    <definedName name="Z_EFD63851_2976_4987_8539_F3FE3A991088_.wvu.FilterData" localSheetId="0" hidden="1">'2020'!$A$6:$J$459</definedName>
    <definedName name="Z_F06ACB63_A424_47E0_8092_CCE891CCD225_.wvu.FilterData" localSheetId="0" hidden="1">'2020'!$A$4:$J$6</definedName>
    <definedName name="Z_F5149A81_C534_4D57_8E28_ACCC96AC9AC3_.wvu.FilterData" localSheetId="0" hidden="1">'2020'!$A$6:$J$459</definedName>
    <definedName name="Z_F5211A6A_EE37_46DC_9C2C_FBE0CAB7604C_.wvu.FilterData" localSheetId="0" hidden="1">'2020'!$A$4:$J$6</definedName>
    <definedName name="Z_F6991520_2C3B_4C21_9197_8515F05E79C7_.wvu.FilterData" localSheetId="0" hidden="1">'2020'!$A$6:$J$459</definedName>
    <definedName name="Z_F73173ED_9D02_4835_8031_F71A7D33ECA6_.wvu.FilterData" localSheetId="0" hidden="1">'2020'!$A$6:$J$561</definedName>
    <definedName name="Z_F9324F9E_6E0D_484A_B1A6_F87CCAA93894_.wvu.FilterData" localSheetId="0" hidden="1">'2020'!$A$6:$J$561</definedName>
    <definedName name="Z_F9CD2061_D224_494A_B06D_1C81E6930B04_.wvu.FilterData" localSheetId="0" hidden="1">'2020'!$A$6:$J$326</definedName>
    <definedName name="Z_F9D2B861_A6DF_4E58_9205_20667B07345D_.wvu.FilterData" localSheetId="0" hidden="1">'2020'!$A$6:$J$459</definedName>
    <definedName name="Z_FA039D92_C83F_438E_BA9D_917452CA1B7F_.wvu.FilterData" localSheetId="0" hidden="1">'2020'!$A$6:$J$561</definedName>
    <definedName name="Z_FF1C8053_6325_4562_BDE7_81A6D9BCDD2B_.wvu.FilterData" localSheetId="0" hidden="1">'2020'!$A$6:$J$326</definedName>
    <definedName name="_xlnm.Print_Titles" localSheetId="0">'2020'!$6:$6</definedName>
    <definedName name="_xlnm.Print_Area" localSheetId="0">'2020'!$A$1:$J$324</definedName>
  </definedNames>
  <calcPr fullCalcOnLoad="1"/>
</workbook>
</file>

<file path=xl/sharedStrings.xml><?xml version="1.0" encoding="utf-8"?>
<sst xmlns="http://schemas.openxmlformats.org/spreadsheetml/2006/main" count="373" uniqueCount="364">
  <si>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</si>
  <si>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</si>
  <si>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</si>
  <si>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</si>
  <si>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</si>
  <si>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</si>
  <si>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</si>
  <si>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</si>
  <si>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</si>
  <si>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</si>
  <si>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</si>
  <si>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</si>
  <si>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</si>
  <si>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</si>
  <si>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</si>
  <si>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</si>
  <si>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</si>
  <si>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</si>
  <si>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</si>
  <si>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</si>
  <si>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</si>
  <si>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</si>
  <si>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</si>
  <si>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</si>
  <si>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</si>
  <si>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</si>
  <si>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</si>
  <si>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</si>
  <si>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</si>
  <si>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</si>
  <si>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</si>
  <si>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</si>
  <si>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</si>
  <si>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</si>
  <si>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</si>
  <si>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</si>
  <si>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</si>
  <si>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</si>
  <si>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</si>
  <si>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</si>
  <si>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</si>
  <si>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</si>
  <si>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</si>
  <si>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</si>
  <si>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</si>
  <si>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</si>
  <si>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</si>
  <si>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</si>
  <si>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</si>
  <si>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</si>
  <si>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</si>
  <si>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</si>
  <si>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</si>
  <si>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</si>
  <si>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</si>
  <si>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</si>
  <si>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</si>
  <si>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</si>
  <si>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</si>
  <si>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</si>
  <si>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</si>
  <si>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</si>
  <si>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</si>
  <si>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</si>
  <si>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</si>
  <si>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</si>
  <si>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</si>
  <si>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</si>
  <si>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</si>
  <si>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</si>
  <si>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</si>
  <si>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</si>
  <si>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1000</t>
  </si>
  <si>
    <t>1010</t>
  </si>
  <si>
    <t>1020</t>
  </si>
  <si>
    <t>Екологічний податок</t>
  </si>
  <si>
    <t>7100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</si>
  <si>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</si>
  <si>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</si>
  <si>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</si>
  <si>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2000</t>
  </si>
  <si>
    <t>2140</t>
  </si>
  <si>
    <t>3000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</si>
  <si>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</si>
  <si>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</si>
  <si>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</si>
  <si>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</si>
  <si>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</si>
  <si>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3030</t>
  </si>
  <si>
    <t>3033</t>
  </si>
  <si>
    <t>Надання пільг окремим категоріям громадян з оплати послуг зв'язку</t>
  </si>
  <si>
    <t>3035</t>
  </si>
  <si>
    <t>3100</t>
  </si>
  <si>
    <t>3104</t>
  </si>
  <si>
    <t>3140</t>
  </si>
  <si>
    <t>3180</t>
  </si>
  <si>
    <t>3190</t>
  </si>
  <si>
    <t>3240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</si>
  <si>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</si>
  <si>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</si>
  <si>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</si>
  <si>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</si>
  <si>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</si>
  <si>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</si>
  <si>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</si>
  <si>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</si>
  <si>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</si>
  <si>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</si>
  <si>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</si>
  <si>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5030</t>
  </si>
  <si>
    <t>5031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</si>
  <si>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</si>
  <si>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</si>
  <si>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</si>
  <si>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7300</t>
  </si>
  <si>
    <t>8000</t>
  </si>
  <si>
    <t>7400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</si>
  <si>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</si>
  <si>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</si>
  <si>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</si>
  <si>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</si>
  <si>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</si>
  <si>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</si>
  <si>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</si>
  <si>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</si>
  <si>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</si>
  <si>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</si>
  <si>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</si>
  <si>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</si>
  <si>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</si>
  <si>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</si>
  <si>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</si>
  <si>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</si>
  <si>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</si>
  <si>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</si>
  <si>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</si>
  <si>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</si>
  <si>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</si>
  <si>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</si>
  <si>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1161</t>
  </si>
  <si>
    <t>1162</t>
  </si>
  <si>
    <t>2144</t>
  </si>
  <si>
    <t>3120</t>
  </si>
  <si>
    <t>3121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</si>
  <si>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</si>
  <si>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</si>
  <si>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</si>
  <si>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</si>
  <si>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</si>
  <si>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</si>
  <si>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</si>
  <si>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</si>
  <si>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</si>
  <si>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</si>
  <si>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</si>
  <si>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</si>
  <si>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</si>
  <si>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</si>
  <si>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</si>
  <si>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</si>
  <si>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</si>
  <si>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</si>
  <si>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</si>
  <si>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</si>
  <si>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</si>
  <si>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</si>
  <si>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</si>
  <si>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</si>
  <si>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</si>
  <si>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</si>
  <si>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</si>
  <si>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</si>
  <si>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</si>
  <si>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</si>
  <si>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</si>
  <si>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</si>
  <si>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</si>
  <si>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</si>
  <si>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Інші послуги та заходи, пов'язані з економічною діяльністю</t>
  </si>
  <si>
    <t>Інша економічна діяльність</t>
  </si>
  <si>
    <t>7690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</si>
  <si>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</si>
  <si>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</si>
  <si>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</si>
  <si>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</si>
  <si>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8200</t>
  </si>
  <si>
    <t>8220</t>
  </si>
  <si>
    <t>8230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</si>
  <si>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</si>
  <si>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</si>
  <si>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</si>
  <si>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</si>
  <si>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</si>
  <si>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</si>
  <si>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Утримання та забезпечення діяльності центрів соціальних служб для сім’ї, дітей та молоді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</si>
  <si>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</si>
  <si>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</si>
  <si>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</si>
  <si>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</si>
  <si>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</si>
  <si>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</si>
  <si>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</si>
  <si>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</si>
  <si>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</si>
  <si>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7680</t>
  </si>
  <si>
    <t>8300</t>
  </si>
  <si>
    <t>Забезпечення діяльності палаців і будинків культури, клубів, центрів дозвілля та інших  клубних закладів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</si>
  <si>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</si>
  <si>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</si>
  <si>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</si>
  <si>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</si>
  <si>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</si>
  <si>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</si>
  <si>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</si>
  <si>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</si>
  <si>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</si>
  <si>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</si>
  <si>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</si>
  <si>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</si>
  <si>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</si>
  <si>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</si>
  <si>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</si>
  <si>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</si>
  <si>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</si>
  <si>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</si>
  <si>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</si>
  <si>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</si>
  <si>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</si>
  <si>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</si>
  <si>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</si>
  <si>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</si>
  <si>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Будівництво установ та закладів соціальної сфери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</si>
  <si>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</si>
  <si>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</si>
  <si>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</si>
  <si>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</si>
  <si>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</si>
  <si>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</si>
  <si>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</si>
  <si>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</si>
  <si>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</si>
  <si>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</si>
  <si>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</si>
  <si>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</si>
  <si>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</si>
  <si>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</si>
  <si>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</si>
  <si>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</si>
  <si>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в 3,1 р.б.</t>
  </si>
  <si>
    <t>Плата за розміщення тимчасово вільних коштів місцевих бюджетів</t>
  </si>
  <si>
    <t>41051400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</si>
  <si>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</si>
  <si>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</si>
  <si>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</si>
  <si>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</si>
  <si>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</si>
  <si>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</si>
  <si>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</si>
  <si>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</si>
  <si>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Місцеві податки і збори , нараховані до 1 січня 2011 року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</si>
  <si>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</si>
  <si>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коштів з рахунків виборчих фондів  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</si>
  <si>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</si>
  <si>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</si>
  <si>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</si>
  <si>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</si>
  <si>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1170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</si>
  <si>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</si>
  <si>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4"/>
        <rFont val="Times New Roman"/>
        <family val="1"/>
      </rPr>
      <t>абзацами 5 - 8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4"/>
        <rFont val="Times New Roman"/>
        <family val="1"/>
      </rPr>
      <t>пунктами 11 - 14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</si>
  <si>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4"/>
        <rFont val="Times New Roman"/>
        <family val="1"/>
      </rPr>
      <t>абзаці першому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4"/>
        <rFont val="Times New Roman"/>
        <family val="1"/>
      </rPr>
      <t>пунктом 7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</si>
  <si>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</si>
  <si>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</si>
  <si>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</si>
  <si>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</si>
  <si>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</si>
  <si>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</si>
  <si>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2,7 р.б.</t>
  </si>
  <si>
    <t>в 2,2 р.б.</t>
  </si>
  <si>
    <t xml:space="preserve"> в 2,5 р.б.</t>
  </si>
  <si>
    <t>Забезпечення діяльності інклюзивно-ресурсних центрів</t>
  </si>
  <si>
    <t>Будівництво інших об'єктів комунальної власності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</si>
  <si>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</si>
  <si>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</si>
  <si>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ДОХІДНА ЧАСТИНА БЮДЖЕТУ</t>
  </si>
  <si>
    <t>Базова дотація</t>
  </si>
  <si>
    <t>Субвенція з держбюджету на формування інфраструктури об"єднаних територіальних громад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</si>
  <si>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</si>
  <si>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</si>
  <si>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</si>
  <si>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Надходження коштів від відшкодування втрат сільськогосподарського і лісогосподарського виробництва  </t>
  </si>
  <si>
    <t>41053600</t>
  </si>
  <si>
    <t>41054000</t>
  </si>
  <si>
    <t>Субвенція з місцевого бюджету на здійснення природоохоронних заходів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</si>
  <si>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</si>
  <si>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Орендна плата за водні об"єкти, що надаються в користування на умовах оренди місцевими радами</t>
  </si>
  <si>
    <t>ВИДАТКОВА ЧАСТИНА ТА КРЕДИТУВАННЯ  БЮДЖЕТУ НОСІВСЬКОЇ МІСЬКОЇ ОТГ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</si>
  <si>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</si>
  <si>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</si>
  <si>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</si>
  <si>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3112</t>
  </si>
  <si>
    <t>Заходи державної політики з питтань дітей та їх соціального захисту</t>
  </si>
  <si>
    <t>4040</t>
  </si>
  <si>
    <t>Забезпечення діяльності музеїв і виставок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</si>
  <si>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</si>
  <si>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</si>
  <si>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</si>
  <si>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</si>
  <si>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</si>
  <si>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</si>
  <si>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Експлуатаційне та технічне обсслуговування житлового фонду</t>
  </si>
  <si>
    <t>6013</t>
  </si>
  <si>
    <t>Забезпечення діяльності водопровідно-каналізаційного господарства</t>
  </si>
  <si>
    <t>Виконано за   2019 рік, тис. грн.</t>
  </si>
  <si>
    <t>Виконано за  2020 рік, тис.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</si>
  <si>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</si>
  <si>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</si>
  <si>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</si>
  <si>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41054900</t>
  </si>
  <si>
    <t>41055000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</si>
  <si>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</si>
  <si>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</si>
  <si>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</si>
  <si>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>Надання дошкільної освіти</t>
  </si>
  <si>
    <t>7362</t>
  </si>
  <si>
    <t xml:space="preserve">Виконання інвестиційних проектів в рамках формування інфраструктури об`єднаних територіальних громад </t>
  </si>
  <si>
    <t>7367</t>
  </si>
  <si>
    <t>7691</t>
  </si>
  <si>
    <t>Виконання заходів за рахунок цільових фондів, утворених Верховної Радою Автономної Республіки Крим, органами місцевого самоврядування і місцевими органами виконавчої влади і фондів, утворених Верховної Радою Автономної Республіки Крим, органами місцевого самоврядування і місцевими органами влади</t>
  </si>
  <si>
    <t>8130</t>
  </si>
  <si>
    <t xml:space="preserve">Забезпечення діяльності місцевої пожежної охорони </t>
  </si>
  <si>
    <t>8310</t>
  </si>
  <si>
    <t>Запобігання та ліквідація забруднення навколишнього природного середовища</t>
  </si>
  <si>
    <t>8313</t>
  </si>
  <si>
    <t>Ліквідація іншого забруднення навколишнього природного середовища</t>
  </si>
  <si>
    <t>8330</t>
  </si>
  <si>
    <t>Інша діяльність у сфері екології та охорони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</si>
  <si>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</si>
  <si>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</si>
  <si>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</si>
  <si>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</si>
  <si>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9750</t>
  </si>
  <si>
    <t>Субвенція з місцевого бюджету на співфінансування інвестиційних проектів</t>
  </si>
  <si>
    <t>8830</t>
  </si>
  <si>
    <t>Довгострокові кредити індивідуальним забудовникам житла на селі та їх повернення</t>
  </si>
  <si>
    <t>8831</t>
  </si>
  <si>
    <t>Надання довгострокових кредитів індивідуальним забудовникам житла на селі</t>
  </si>
  <si>
    <t>8832</t>
  </si>
  <si>
    <t>Повернення довгострокових кредитів, наданих  індивідуальним забудовникам житла на селі</t>
  </si>
  <si>
    <t>0191</t>
  </si>
  <si>
    <t>Проведення місцевих виборів</t>
  </si>
  <si>
    <t xml:space="preserve">Надання загальної середньої освіти закладами середньої освіти ( в т.ч. з дошкільними підрозділами (відділеннями, групами))
</t>
  </si>
  <si>
    <t>Надання спеціальної освіти мистецькими школами</t>
  </si>
  <si>
    <t>Методичне забезпечення діяльності закладів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</si>
  <si>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</si>
  <si>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</si>
  <si>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</si>
  <si>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</si>
  <si>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1180</t>
  </si>
  <si>
    <t>Виконання заходів в рамках реалізації програми "Спроможна школа для кращих результатів"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</si>
  <si>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</si>
  <si>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</si>
  <si>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в 10,7 р.б.</t>
  </si>
  <si>
    <t>Інформація про виконання бюджету Носівської міської об`єднаної територіальної громади за 2020 рік  (з динамікою змін порівняно з  2019 роком)</t>
  </si>
  <si>
    <t>в 9,1 р.б.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</si>
</sst>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_)"/>
    <numFmt numFmtId="175" formatCode="#,##0.000"/>
    <numFmt numFmtId="17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20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175" fontId="20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7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22" fillId="0" borderId="0" xfId="0" applyNumberFormat="1" applyFont="1" applyFill="1" applyAlignment="1">
      <alignment/>
    </xf>
    <xf numFmtId="175" fontId="22" fillId="33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right"/>
    </xf>
    <xf numFmtId="173" fontId="7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" fillId="34" borderId="0" xfId="0" applyFont="1" applyFill="1" applyAlignment="1">
      <alignment/>
    </xf>
    <xf numFmtId="175" fontId="2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175" fontId="23" fillId="0" borderId="0" xfId="0" applyNumberFormat="1" applyFont="1" applyFill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173" fontId="7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175" fontId="2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75" fontId="1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 applyProtection="1">
      <alignment horizontal="right" vertical="center" wrapText="1"/>
      <protection/>
    </xf>
    <xf numFmtId="175" fontId="11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/>
    </xf>
    <xf numFmtId="175" fontId="15" fillId="0" borderId="10" xfId="0" applyNumberFormat="1" applyFont="1" applyFill="1" applyBorder="1" applyAlignment="1" applyProtection="1">
      <alignment horizontal="right" vertical="center" wrapText="1"/>
      <protection/>
    </xf>
    <xf numFmtId="175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175" fontId="6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 applyProtection="1">
      <alignment horizontal="right" vertical="center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center" wrapText="1"/>
    </xf>
    <xf numFmtId="175" fontId="17" fillId="34" borderId="10" xfId="0" applyNumberFormat="1" applyFont="1" applyFill="1" applyBorder="1" applyAlignment="1">
      <alignment horizontal="right" vertical="center"/>
    </xf>
    <xf numFmtId="175" fontId="7" fillId="34" borderId="10" xfId="0" applyNumberFormat="1" applyFont="1" applyFill="1" applyBorder="1" applyAlignment="1" applyProtection="1">
      <alignment horizontal="right" vertical="center" wrapText="1"/>
      <protection/>
    </xf>
    <xf numFmtId="176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7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0" fontId="7" fillId="34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right" vertical="top"/>
      <protection locked="0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top"/>
    </xf>
    <xf numFmtId="175" fontId="15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175" fontId="12" fillId="0" borderId="10" xfId="0" applyNumberFormat="1" applyFont="1" applyFill="1" applyBorder="1" applyAlignment="1">
      <alignment horizontal="right" wrapText="1"/>
    </xf>
    <xf numFmtId="175" fontId="1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7" fillId="0" borderId="10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right" vertical="center"/>
    </xf>
    <xf numFmtId="175" fontId="21" fillId="0" borderId="10" xfId="0" applyNumberFormat="1" applyFont="1" applyFill="1" applyBorder="1" applyAlignment="1">
      <alignment horizontal="right" vertical="center"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5" fontId="25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 applyProtection="1">
      <alignment horizontal="right" vertical="center" wrapText="1"/>
      <protection/>
    </xf>
    <xf numFmtId="176" fontId="24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vertical="center" wrapText="1"/>
    </xf>
    <xf numFmtId="175" fontId="2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75" fontId="1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175" fontId="1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53" applyFont="1" applyBorder="1" applyAlignment="1" applyProtection="1">
      <alignment vertical="center" wrapText="1"/>
      <protection locked="0"/>
    </xf>
    <xf numFmtId="0" fontId="7" fillId="0" borderId="13" xfId="53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wrapText="1"/>
    </xf>
    <xf numFmtId="0" fontId="17" fillId="0" borderId="10" xfId="52" applyFont="1" applyBorder="1">
      <alignment/>
      <protection/>
    </xf>
    <xf numFmtId="0" fontId="33" fillId="0" borderId="13" xfId="53" applyFont="1" applyFill="1" applyBorder="1" applyAlignment="1" applyProtection="1">
      <alignment horizontal="left" vertical="center" wrapText="1"/>
      <protection locked="0"/>
    </xf>
    <xf numFmtId="0" fontId="7" fillId="0" borderId="14" xfId="53" applyFont="1" applyBorder="1" applyAlignment="1" applyProtection="1">
      <alignment vertical="center" wrapText="1"/>
      <protection locked="0"/>
    </xf>
    <xf numFmtId="0" fontId="7" fillId="0" borderId="15" xfId="53" applyFont="1" applyBorder="1" applyAlignment="1" applyProtection="1">
      <alignment vertical="center" wrapText="1"/>
      <protection locked="0"/>
    </xf>
    <xf numFmtId="0" fontId="7" fillId="0" borderId="10" xfId="53" applyFont="1" applyBorder="1" applyAlignment="1" applyProtection="1">
      <alignment vertical="center" wrapText="1"/>
      <protection locked="0"/>
    </xf>
    <xf numFmtId="0" fontId="17" fillId="34" borderId="16" xfId="0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/>
    </xf>
    <xf numFmtId="14" fontId="7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wrapText="1"/>
    </xf>
    <xf numFmtId="175" fontId="17" fillId="0" borderId="10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>
      <alignment vertical="center" wrapText="1"/>
    </xf>
    <xf numFmtId="175" fontId="7" fillId="34" borderId="10" xfId="0" applyNumberFormat="1" applyFont="1" applyFill="1" applyBorder="1" applyAlignment="1" applyProtection="1">
      <alignment horizontal="right" vertical="center"/>
      <protection/>
    </xf>
    <xf numFmtId="49" fontId="8" fillId="34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175" fontId="21" fillId="34" borderId="10" xfId="0" applyNumberFormat="1" applyFont="1" applyFill="1" applyBorder="1" applyAlignment="1" applyProtection="1">
      <alignment horizontal="right" vertical="center" wrapText="1"/>
      <protection/>
    </xf>
    <xf numFmtId="175" fontId="8" fillId="34" borderId="10" xfId="0" applyNumberFormat="1" applyFont="1" applyFill="1" applyBorder="1" applyAlignment="1" applyProtection="1">
      <alignment horizontal="right" vertical="center" wrapText="1"/>
      <protection/>
    </xf>
    <xf numFmtId="176" fontId="8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17" fillId="34" borderId="10" xfId="0" applyNumberFormat="1" applyFont="1" applyFill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175" fontId="17" fillId="34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 applyProtection="1">
      <alignment horizontal="right" vertical="top"/>
      <protection locked="0"/>
    </xf>
    <xf numFmtId="175" fontId="15" fillId="34" borderId="10" xfId="0" applyNumberFormat="1" applyFont="1" applyFill="1" applyBorder="1" applyAlignment="1" applyProtection="1">
      <alignment horizontal="right" vertical="center" wrapText="1"/>
      <protection/>
    </xf>
    <xf numFmtId="175" fontId="6" fillId="34" borderId="10" xfId="0" applyNumberFormat="1" applyFont="1" applyFill="1" applyBorder="1" applyAlignment="1" applyProtection="1">
      <alignment horizontal="right" vertical="center" wrapText="1"/>
      <protection/>
    </xf>
    <xf numFmtId="175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wrapText="1"/>
    </xf>
    <xf numFmtId="175" fontId="6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wrapText="1"/>
      <protection locked="0"/>
    </xf>
    <xf numFmtId="175" fontId="8" fillId="34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0" fontId="8" fillId="34" borderId="10" xfId="0" applyFont="1" applyFill="1" applyBorder="1" applyAlignment="1">
      <alignment vertical="center" wrapText="1"/>
    </xf>
    <xf numFmtId="175" fontId="21" fillId="3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 applyProtection="1">
      <alignment horizontal="left" vertical="top" wrapText="1"/>
      <protection/>
    </xf>
    <xf numFmtId="0" fontId="17" fillId="34" borderId="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174" fontId="7" fillId="35" borderId="10" xfId="0" applyNumberFormat="1" applyFont="1" applyFill="1" applyBorder="1" applyAlignment="1" applyProtection="1">
      <alignment horizontal="left" vertical="top" wrapText="1"/>
      <protection locked="0"/>
    </xf>
    <xf numFmtId="175" fontId="7" fillId="0" borderId="10" xfId="0" applyNumberFormat="1" applyFont="1" applyFill="1" applyBorder="1" applyAlignment="1" applyProtection="1">
      <alignment horizontal="right" wrapText="1"/>
      <protection/>
    </xf>
    <xf numFmtId="176" fontId="7" fillId="0" borderId="1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1"/>
  <sheetViews>
    <sheetView tabSelected="1" zoomScale="60" zoomScaleNormal="60" zoomScaleSheetLayoutView="90" zoomScalePageLayoutView="0" workbookViewId="0" topLeftCell="A222">
      <selection activeCell="A6" sqref="A6"/>
    </sheetView>
  </sheetViews>
  <sheetFormatPr defaultColWidth="9.00390625" defaultRowHeight="12.75"/>
  <cols>
    <col min="1" max="1" width="19.625" style="4" customWidth="1"/>
    <col min="2" max="2" width="113.125" style="2" customWidth="1"/>
    <col min="3" max="3" width="27.125" style="18" customWidth="1"/>
    <col min="4" max="4" width="23.00390625" style="18" customWidth="1"/>
    <col min="5" max="5" width="23.125" style="14" customWidth="1"/>
    <col min="6" max="6" width="17.625" style="20" customWidth="1"/>
    <col min="7" max="7" width="20.625" style="15" customWidth="1"/>
    <col min="8" max="8" width="19.625" style="13" customWidth="1"/>
    <col min="9" max="9" width="19.875" style="16" customWidth="1"/>
    <col min="10" max="10" width="17.375" style="4" customWidth="1"/>
    <col min="11" max="16384" width="9.125" style="1" customWidth="1"/>
  </cols>
  <sheetData>
    <row r="1" spans="1:10" s="5" customFormat="1" ht="27">
      <c r="A1" s="206" t="s">
        <v>362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26.25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08" t="s">
        <v>2</v>
      </c>
      <c r="B4" s="208" t="s">
        <v>3</v>
      </c>
      <c r="C4" s="207" t="s">
        <v>0</v>
      </c>
      <c r="D4" s="207"/>
      <c r="E4" s="207"/>
      <c r="F4" s="207"/>
      <c r="G4" s="207" t="s">
        <v>1</v>
      </c>
      <c r="H4" s="207"/>
      <c r="I4" s="207"/>
      <c r="J4" s="207"/>
    </row>
    <row r="5" spans="1:10" s="24" customFormat="1" ht="83.25" customHeight="1">
      <c r="A5" s="208"/>
      <c r="B5" s="208"/>
      <c r="C5" s="27" t="s">
        <v>312</v>
      </c>
      <c r="D5" s="27" t="s">
        <v>313</v>
      </c>
      <c r="E5" s="27" t="s">
        <v>67</v>
      </c>
      <c r="F5" s="132" t="s">
        <v>68</v>
      </c>
      <c r="G5" s="27" t="s">
        <v>312</v>
      </c>
      <c r="H5" s="27" t="s">
        <v>313</v>
      </c>
      <c r="I5" s="27" t="s">
        <v>67</v>
      </c>
      <c r="J5" s="23" t="s">
        <v>68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131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09" t="s">
        <v>283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0" s="21" customFormat="1" ht="20.25">
      <c r="A8" s="93">
        <v>10000000</v>
      </c>
      <c r="B8" s="94" t="s">
        <v>4</v>
      </c>
      <c r="C8" s="95">
        <f>C9+C20+C21+C28+C27</f>
        <v>84246.348</v>
      </c>
      <c r="D8" s="95">
        <f>D9+D20+D21+D28+D27</f>
        <v>84212.119</v>
      </c>
      <c r="E8" s="95">
        <f>E9+E20+E21+E28</f>
        <v>-34.22899999999663</v>
      </c>
      <c r="F8" s="96">
        <f>D8/C8*100</f>
        <v>99.95937034564395</v>
      </c>
      <c r="G8" s="95">
        <f>G28+G48+G43+G19</f>
        <v>67.723</v>
      </c>
      <c r="H8" s="95">
        <f>H28+H48+H43+H19</f>
        <v>67.054</v>
      </c>
      <c r="I8" s="95">
        <f>I28+I48+I43+I19</f>
        <v>-0.6689999999999969</v>
      </c>
      <c r="J8" s="97">
        <f>J28+J48</f>
        <v>99.01215244451664</v>
      </c>
    </row>
    <row r="9" spans="1:10" s="5" customFormat="1" ht="18.75">
      <c r="A9" s="98">
        <v>11000000</v>
      </c>
      <c r="B9" s="73" t="s">
        <v>5</v>
      </c>
      <c r="C9" s="42">
        <f>C10+C17</f>
        <v>39391.888999999996</v>
      </c>
      <c r="D9" s="42">
        <f>D10+D17</f>
        <v>42219.575</v>
      </c>
      <c r="E9" s="99">
        <f aca="true" t="shared" si="0" ref="E9:E75">D9-C9</f>
        <v>2827.6860000000015</v>
      </c>
      <c r="F9" s="88">
        <f aca="true" t="shared" si="1" ref="F9:F72">D9/C9*100</f>
        <v>107.17834577570018</v>
      </c>
      <c r="G9" s="42"/>
      <c r="H9" s="42"/>
      <c r="I9" s="95"/>
      <c r="J9" s="96"/>
    </row>
    <row r="10" spans="1:10" s="7" customFormat="1" ht="18.75">
      <c r="A10" s="98">
        <v>11010000</v>
      </c>
      <c r="B10" s="73" t="s">
        <v>45</v>
      </c>
      <c r="C10" s="99">
        <f>SUM(C11:C16)</f>
        <v>39388.789</v>
      </c>
      <c r="D10" s="99">
        <f>SUM(D11:D16)</f>
        <v>42175.863999999994</v>
      </c>
      <c r="E10" s="99">
        <f t="shared" si="0"/>
        <v>2787.074999999997</v>
      </c>
      <c r="F10" s="88">
        <f t="shared" si="1"/>
        <v>107.07580778886093</v>
      </c>
      <c r="G10" s="42"/>
      <c r="H10" s="42"/>
      <c r="I10" s="95"/>
      <c r="J10" s="96"/>
    </row>
    <row r="11" spans="1:10" s="7" customFormat="1" ht="50.25" customHeight="1">
      <c r="A11" s="98">
        <v>11010100</v>
      </c>
      <c r="B11" s="73" t="s">
        <v>119</v>
      </c>
      <c r="C11" s="42">
        <v>30387.798</v>
      </c>
      <c r="D11" s="42">
        <v>33111.294</v>
      </c>
      <c r="E11" s="99">
        <f t="shared" si="0"/>
        <v>2723.496000000003</v>
      </c>
      <c r="F11" s="88">
        <f t="shared" si="1"/>
        <v>108.96246578972257</v>
      </c>
      <c r="G11" s="42"/>
      <c r="H11" s="42"/>
      <c r="I11" s="95"/>
      <c r="J11" s="96"/>
    </row>
    <row r="12" spans="1:10" s="7" customFormat="1" ht="71.25" customHeight="1">
      <c r="A12" s="100">
        <v>11010200</v>
      </c>
      <c r="B12" s="73" t="s">
        <v>120</v>
      </c>
      <c r="C12" s="42">
        <v>1067.84</v>
      </c>
      <c r="D12" s="42">
        <v>1329.81</v>
      </c>
      <c r="E12" s="99">
        <f t="shared" si="0"/>
        <v>261.97</v>
      </c>
      <c r="F12" s="88">
        <f t="shared" si="1"/>
        <v>124.53270152831885</v>
      </c>
      <c r="G12" s="42"/>
      <c r="H12" s="42"/>
      <c r="I12" s="95"/>
      <c r="J12" s="96"/>
    </row>
    <row r="13" spans="1:10" s="7" customFormat="1" ht="46.5" customHeight="1">
      <c r="A13" s="100">
        <v>11010400</v>
      </c>
      <c r="B13" s="73" t="s">
        <v>121</v>
      </c>
      <c r="C13" s="42">
        <v>7649.753</v>
      </c>
      <c r="D13" s="42">
        <v>7511.522</v>
      </c>
      <c r="E13" s="99">
        <f t="shared" si="0"/>
        <v>-138.23099999999977</v>
      </c>
      <c r="F13" s="88">
        <f t="shared" si="1"/>
        <v>98.19300047988477</v>
      </c>
      <c r="G13" s="42"/>
      <c r="H13" s="42"/>
      <c r="I13" s="95"/>
      <c r="J13" s="96"/>
    </row>
    <row r="14" spans="1:10" s="7" customFormat="1" ht="46.5" customHeight="1">
      <c r="A14" s="100">
        <v>11010500</v>
      </c>
      <c r="B14" s="73" t="s">
        <v>122</v>
      </c>
      <c r="C14" s="42">
        <v>283.398</v>
      </c>
      <c r="D14" s="42">
        <v>223.238</v>
      </c>
      <c r="E14" s="99">
        <f t="shared" si="0"/>
        <v>-60.160000000000025</v>
      </c>
      <c r="F14" s="88">
        <f t="shared" si="1"/>
        <v>78.77190382430362</v>
      </c>
      <c r="G14" s="42"/>
      <c r="H14" s="42"/>
      <c r="I14" s="95"/>
      <c r="J14" s="96"/>
    </row>
    <row r="15" spans="1:10" s="7" customFormat="1" ht="34.5" customHeight="1" hidden="1">
      <c r="A15" s="100">
        <v>11010600</v>
      </c>
      <c r="B15" s="101" t="s">
        <v>260</v>
      </c>
      <c r="C15" s="42"/>
      <c r="D15" s="42"/>
      <c r="E15" s="99">
        <f t="shared" si="0"/>
        <v>0</v>
      </c>
      <c r="F15" s="88" t="e">
        <f t="shared" si="1"/>
        <v>#DIV/0!</v>
      </c>
      <c r="G15" s="42"/>
      <c r="H15" s="42"/>
      <c r="I15" s="95"/>
      <c r="J15" s="96"/>
    </row>
    <row r="16" spans="1:10" s="7" customFormat="1" ht="66" customHeight="1" hidden="1">
      <c r="A16" s="100">
        <v>11010900</v>
      </c>
      <c r="B16" s="73" t="s">
        <v>123</v>
      </c>
      <c r="C16" s="42"/>
      <c r="D16" s="42"/>
      <c r="E16" s="99"/>
      <c r="F16" s="88" t="e">
        <f t="shared" si="1"/>
        <v>#DIV/0!</v>
      </c>
      <c r="G16" s="42"/>
      <c r="H16" s="42"/>
      <c r="I16" s="95"/>
      <c r="J16" s="96"/>
    </row>
    <row r="17" spans="1:10" s="7" customFormat="1" ht="18.75">
      <c r="A17" s="98">
        <v>11020000</v>
      </c>
      <c r="B17" s="73" t="s">
        <v>46</v>
      </c>
      <c r="C17" s="99">
        <f>C18</f>
        <v>3.1</v>
      </c>
      <c r="D17" s="99">
        <f>D18</f>
        <v>43.711</v>
      </c>
      <c r="E17" s="99">
        <f t="shared" si="0"/>
        <v>40.611</v>
      </c>
      <c r="F17" s="88">
        <f t="shared" si="1"/>
        <v>1410.032258064516</v>
      </c>
      <c r="G17" s="42"/>
      <c r="H17" s="42"/>
      <c r="I17" s="95"/>
      <c r="J17" s="96"/>
    </row>
    <row r="18" spans="1:10" s="7" customFormat="1" ht="18.75">
      <c r="A18" s="98">
        <v>11020200</v>
      </c>
      <c r="B18" s="73" t="s">
        <v>26</v>
      </c>
      <c r="C18" s="99">
        <v>3.1</v>
      </c>
      <c r="D18" s="99">
        <v>43.711</v>
      </c>
      <c r="E18" s="99">
        <f t="shared" si="0"/>
        <v>40.611</v>
      </c>
      <c r="F18" s="88">
        <f t="shared" si="1"/>
        <v>1410.032258064516</v>
      </c>
      <c r="G18" s="42"/>
      <c r="H18" s="42"/>
      <c r="I18" s="95"/>
      <c r="J18" s="96"/>
    </row>
    <row r="19" spans="1:10" s="7" customFormat="1" ht="18.75" hidden="1">
      <c r="A19" s="98">
        <v>12020000</v>
      </c>
      <c r="B19" s="102" t="s">
        <v>264</v>
      </c>
      <c r="C19" s="99"/>
      <c r="D19" s="99"/>
      <c r="E19" s="99"/>
      <c r="F19" s="88"/>
      <c r="G19" s="42"/>
      <c r="H19" s="42"/>
      <c r="I19" s="95">
        <f>H19-G19</f>
        <v>0</v>
      </c>
      <c r="J19" s="96"/>
    </row>
    <row r="20" spans="1:10" s="7" customFormat="1" ht="21.75" customHeight="1">
      <c r="A20" s="103">
        <v>13000000</v>
      </c>
      <c r="B20" s="60" t="s">
        <v>208</v>
      </c>
      <c r="C20" s="99">
        <v>863.864</v>
      </c>
      <c r="D20" s="99">
        <v>949.73</v>
      </c>
      <c r="E20" s="99">
        <f t="shared" si="0"/>
        <v>85.86599999999999</v>
      </c>
      <c r="F20" s="88">
        <f t="shared" si="1"/>
        <v>109.93975903614457</v>
      </c>
      <c r="G20" s="42"/>
      <c r="H20" s="42"/>
      <c r="I20" s="95"/>
      <c r="J20" s="88"/>
    </row>
    <row r="21" spans="1:10" s="7" customFormat="1" ht="18.75">
      <c r="A21" s="103" t="s">
        <v>47</v>
      </c>
      <c r="B21" s="73" t="s">
        <v>124</v>
      </c>
      <c r="C21" s="42">
        <f>C22+C24+C26</f>
        <v>4497.525</v>
      </c>
      <c r="D21" s="42">
        <f>D22+D24+D26</f>
        <v>5332.897</v>
      </c>
      <c r="E21" s="99">
        <f t="shared" si="0"/>
        <v>835.3720000000003</v>
      </c>
      <c r="F21" s="88">
        <f t="shared" si="1"/>
        <v>118.57403794309094</v>
      </c>
      <c r="G21" s="42"/>
      <c r="H21" s="42"/>
      <c r="I21" s="95"/>
      <c r="J21" s="88"/>
    </row>
    <row r="22" spans="1:10" s="7" customFormat="1" ht="22.5" customHeight="1">
      <c r="A22" s="104" t="s">
        <v>86</v>
      </c>
      <c r="B22" s="73" t="s">
        <v>83</v>
      </c>
      <c r="C22" s="42">
        <f>C23</f>
        <v>593.588</v>
      </c>
      <c r="D22" s="42">
        <f>D23</f>
        <v>849.512</v>
      </c>
      <c r="E22" s="99">
        <f t="shared" si="0"/>
        <v>255.92399999999998</v>
      </c>
      <c r="F22" s="88">
        <f t="shared" si="1"/>
        <v>143.1147529936589</v>
      </c>
      <c r="G22" s="42"/>
      <c r="H22" s="42"/>
      <c r="I22" s="95"/>
      <c r="J22" s="88"/>
    </row>
    <row r="23" spans="1:10" s="7" customFormat="1" ht="18.75">
      <c r="A23" s="104" t="s">
        <v>87</v>
      </c>
      <c r="B23" s="73" t="s">
        <v>84</v>
      </c>
      <c r="C23" s="42">
        <v>593.588</v>
      </c>
      <c r="D23" s="42">
        <v>849.512</v>
      </c>
      <c r="E23" s="99">
        <f t="shared" si="0"/>
        <v>255.92399999999998</v>
      </c>
      <c r="F23" s="88">
        <f t="shared" si="1"/>
        <v>143.1147529936589</v>
      </c>
      <c r="G23" s="42"/>
      <c r="H23" s="42"/>
      <c r="I23" s="95"/>
      <c r="J23" s="88"/>
    </row>
    <row r="24" spans="1:10" s="7" customFormat="1" ht="37.5">
      <c r="A24" s="104" t="s">
        <v>209</v>
      </c>
      <c r="B24" s="73" t="s">
        <v>85</v>
      </c>
      <c r="C24" s="42">
        <f>C25</f>
        <v>2434.283</v>
      </c>
      <c r="D24" s="42">
        <f>D25</f>
        <v>2969.198</v>
      </c>
      <c r="E24" s="99">
        <f t="shared" si="0"/>
        <v>534.915</v>
      </c>
      <c r="F24" s="88">
        <f t="shared" si="1"/>
        <v>121.97423224826365</v>
      </c>
      <c r="G24" s="42"/>
      <c r="H24" s="42"/>
      <c r="I24" s="95"/>
      <c r="J24" s="88"/>
    </row>
    <row r="25" spans="1:10" s="7" customFormat="1" ht="18.75">
      <c r="A25" s="104" t="s">
        <v>210</v>
      </c>
      <c r="B25" s="73" t="s">
        <v>84</v>
      </c>
      <c r="C25" s="42">
        <v>2434.283</v>
      </c>
      <c r="D25" s="42">
        <v>2969.198</v>
      </c>
      <c r="E25" s="99">
        <f t="shared" si="0"/>
        <v>534.915</v>
      </c>
      <c r="F25" s="88">
        <f t="shared" si="1"/>
        <v>121.97423224826365</v>
      </c>
      <c r="G25" s="42"/>
      <c r="H25" s="42"/>
      <c r="I25" s="95"/>
      <c r="J25" s="88"/>
    </row>
    <row r="26" spans="1:10" s="7" customFormat="1" ht="37.5">
      <c r="A26" s="98" t="s">
        <v>211</v>
      </c>
      <c r="B26" s="73" t="s">
        <v>48</v>
      </c>
      <c r="C26" s="99">
        <v>1469.654</v>
      </c>
      <c r="D26" s="99">
        <v>1514.187</v>
      </c>
      <c r="E26" s="99">
        <f t="shared" si="0"/>
        <v>44.5329999999999</v>
      </c>
      <c r="F26" s="88">
        <f t="shared" si="1"/>
        <v>103.03016900576598</v>
      </c>
      <c r="G26" s="42"/>
      <c r="H26" s="42"/>
      <c r="I26" s="95"/>
      <c r="J26" s="88"/>
    </row>
    <row r="27" spans="1:10" s="7" customFormat="1" ht="18.75" hidden="1">
      <c r="A27" s="98">
        <v>16010000</v>
      </c>
      <c r="B27" s="73" t="s">
        <v>259</v>
      </c>
      <c r="C27" s="99"/>
      <c r="D27" s="99"/>
      <c r="E27" s="99">
        <f t="shared" si="0"/>
        <v>0</v>
      </c>
      <c r="F27" s="88" t="e">
        <f t="shared" si="1"/>
        <v>#DIV/0!</v>
      </c>
      <c r="G27" s="42"/>
      <c r="H27" s="42"/>
      <c r="I27" s="95"/>
      <c r="J27" s="88"/>
    </row>
    <row r="28" spans="1:10" s="5" customFormat="1" ht="18.75">
      <c r="A28" s="98">
        <v>18000000</v>
      </c>
      <c r="B28" s="73" t="s">
        <v>66</v>
      </c>
      <c r="C28" s="42">
        <f>C29+C40+C43+C44</f>
        <v>39493.07</v>
      </c>
      <c r="D28" s="42">
        <f>D29+D40+D43+D44</f>
        <v>35709.917</v>
      </c>
      <c r="E28" s="99">
        <f t="shared" si="0"/>
        <v>-3783.1529999999984</v>
      </c>
      <c r="F28" s="88">
        <f t="shared" si="1"/>
        <v>90.42071684981696</v>
      </c>
      <c r="G28" s="42"/>
      <c r="H28" s="42"/>
      <c r="I28" s="99"/>
      <c r="J28" s="88"/>
    </row>
    <row r="29" spans="1:10" s="5" customFormat="1" ht="18.75">
      <c r="A29" s="98">
        <v>18010000</v>
      </c>
      <c r="B29" s="73" t="s">
        <v>267</v>
      </c>
      <c r="C29" s="42">
        <f>SUM(C30:C39)</f>
        <v>20315.161999999997</v>
      </c>
      <c r="D29" s="42">
        <f>SUM(D30:D39)</f>
        <v>17359.674000000003</v>
      </c>
      <c r="E29" s="99">
        <f t="shared" si="0"/>
        <v>-2955.487999999994</v>
      </c>
      <c r="F29" s="88">
        <f t="shared" si="1"/>
        <v>85.45181180440503</v>
      </c>
      <c r="G29" s="42"/>
      <c r="H29" s="42"/>
      <c r="I29" s="95"/>
      <c r="J29" s="88"/>
    </row>
    <row r="30" spans="1:10" s="5" customFormat="1" ht="37.5">
      <c r="A30" s="98" t="s">
        <v>212</v>
      </c>
      <c r="B30" s="73" t="s">
        <v>61</v>
      </c>
      <c r="C30" s="99">
        <v>42.608</v>
      </c>
      <c r="D30" s="99">
        <v>53.292</v>
      </c>
      <c r="E30" s="99">
        <f t="shared" si="0"/>
        <v>10.684000000000005</v>
      </c>
      <c r="F30" s="88">
        <f t="shared" si="1"/>
        <v>125.07510326699212</v>
      </c>
      <c r="G30" s="42"/>
      <c r="H30" s="42"/>
      <c r="I30" s="95"/>
      <c r="J30" s="88"/>
    </row>
    <row r="31" spans="1:10" s="5" customFormat="1" ht="37.5">
      <c r="A31" s="105">
        <v>18010200</v>
      </c>
      <c r="B31" s="73" t="s">
        <v>62</v>
      </c>
      <c r="C31" s="99">
        <v>135.13</v>
      </c>
      <c r="D31" s="99">
        <v>148.959</v>
      </c>
      <c r="E31" s="99">
        <f t="shared" si="0"/>
        <v>13.829000000000008</v>
      </c>
      <c r="F31" s="88">
        <f t="shared" si="1"/>
        <v>110.23384888625769</v>
      </c>
      <c r="G31" s="42"/>
      <c r="H31" s="42"/>
      <c r="I31" s="95"/>
      <c r="J31" s="88"/>
    </row>
    <row r="32" spans="1:10" s="5" customFormat="1" ht="37.5">
      <c r="A32" s="98" t="s">
        <v>213</v>
      </c>
      <c r="B32" s="73" t="s">
        <v>49</v>
      </c>
      <c r="C32" s="99">
        <v>433.292</v>
      </c>
      <c r="D32" s="99">
        <v>410.365</v>
      </c>
      <c r="E32" s="99">
        <f t="shared" si="0"/>
        <v>-22.926999999999964</v>
      </c>
      <c r="F32" s="88">
        <f t="shared" si="1"/>
        <v>94.7086491326865</v>
      </c>
      <c r="G32" s="42"/>
      <c r="H32" s="42"/>
      <c r="I32" s="95"/>
      <c r="J32" s="88"/>
    </row>
    <row r="33" spans="1:10" s="5" customFormat="1" ht="37.5">
      <c r="A33" s="98" t="s">
        <v>214</v>
      </c>
      <c r="B33" s="73" t="s">
        <v>50</v>
      </c>
      <c r="C33" s="99">
        <v>2237.662</v>
      </c>
      <c r="D33" s="99">
        <v>1578.449</v>
      </c>
      <c r="E33" s="99">
        <f t="shared" si="0"/>
        <v>-659.2129999999997</v>
      </c>
      <c r="F33" s="88">
        <f t="shared" si="1"/>
        <v>70.54009944307944</v>
      </c>
      <c r="G33" s="42"/>
      <c r="H33" s="42"/>
      <c r="I33" s="95"/>
      <c r="J33" s="88"/>
    </row>
    <row r="34" spans="1:10" s="5" customFormat="1" ht="18.75">
      <c r="A34" s="98" t="s">
        <v>215</v>
      </c>
      <c r="B34" s="73" t="s">
        <v>51</v>
      </c>
      <c r="C34" s="99">
        <v>5051.373</v>
      </c>
      <c r="D34" s="99">
        <v>5057.579</v>
      </c>
      <c r="E34" s="99">
        <f t="shared" si="0"/>
        <v>6.206000000000131</v>
      </c>
      <c r="F34" s="88">
        <f t="shared" si="1"/>
        <v>100.12285768641516</v>
      </c>
      <c r="G34" s="42"/>
      <c r="H34" s="42"/>
      <c r="I34" s="95"/>
      <c r="J34" s="88"/>
    </row>
    <row r="35" spans="1:10" s="5" customFormat="1" ht="18.75">
      <c r="A35" s="98" t="s">
        <v>216</v>
      </c>
      <c r="B35" s="73" t="s">
        <v>52</v>
      </c>
      <c r="C35" s="99">
        <v>10369.952</v>
      </c>
      <c r="D35" s="99">
        <v>7582.702</v>
      </c>
      <c r="E35" s="99">
        <f t="shared" si="0"/>
        <v>-2787.249999999999</v>
      </c>
      <c r="F35" s="88">
        <f t="shared" si="1"/>
        <v>73.12186208769337</v>
      </c>
      <c r="G35" s="42"/>
      <c r="H35" s="42"/>
      <c r="I35" s="95"/>
      <c r="J35" s="88"/>
    </row>
    <row r="36" spans="1:10" s="5" customFormat="1" ht="18.75">
      <c r="A36" s="98" t="s">
        <v>217</v>
      </c>
      <c r="B36" s="73" t="s">
        <v>53</v>
      </c>
      <c r="C36" s="99">
        <v>518.137</v>
      </c>
      <c r="D36" s="99">
        <v>1067.289</v>
      </c>
      <c r="E36" s="99">
        <f t="shared" si="0"/>
        <v>549.152</v>
      </c>
      <c r="F36" s="88">
        <f t="shared" si="1"/>
        <v>205.9858686023195</v>
      </c>
      <c r="G36" s="42"/>
      <c r="H36" s="42"/>
      <c r="I36" s="95"/>
      <c r="J36" s="88"/>
    </row>
    <row r="37" spans="1:10" s="5" customFormat="1" ht="18.75">
      <c r="A37" s="98" t="s">
        <v>218</v>
      </c>
      <c r="B37" s="73" t="s">
        <v>54</v>
      </c>
      <c r="C37" s="99">
        <v>1466.175</v>
      </c>
      <c r="D37" s="99">
        <v>1419.239</v>
      </c>
      <c r="E37" s="99">
        <f t="shared" si="0"/>
        <v>-46.93599999999992</v>
      </c>
      <c r="F37" s="88">
        <f t="shared" si="1"/>
        <v>96.79874503384657</v>
      </c>
      <c r="G37" s="42"/>
      <c r="H37" s="42"/>
      <c r="I37" s="95"/>
      <c r="J37" s="88"/>
    </row>
    <row r="38" spans="1:10" s="5" customFormat="1" ht="21.75" customHeight="1">
      <c r="A38" s="98">
        <v>18011000</v>
      </c>
      <c r="B38" s="73" t="s">
        <v>55</v>
      </c>
      <c r="C38" s="99">
        <v>60.833</v>
      </c>
      <c r="D38" s="99">
        <v>41.8</v>
      </c>
      <c r="E38" s="99">
        <f t="shared" si="0"/>
        <v>-19.033</v>
      </c>
      <c r="F38" s="88">
        <f t="shared" si="1"/>
        <v>68.71270527509739</v>
      </c>
      <c r="G38" s="42"/>
      <c r="H38" s="42"/>
      <c r="I38" s="95"/>
      <c r="J38" s="88"/>
    </row>
    <row r="39" spans="1:10" s="5" customFormat="1" ht="18.75" hidden="1">
      <c r="A39" s="98" t="s">
        <v>219</v>
      </c>
      <c r="B39" s="73" t="s">
        <v>56</v>
      </c>
      <c r="C39" s="99"/>
      <c r="D39" s="99"/>
      <c r="E39" s="99">
        <f t="shared" si="0"/>
        <v>0</v>
      </c>
      <c r="F39" s="88" t="e">
        <f t="shared" si="1"/>
        <v>#DIV/0!</v>
      </c>
      <c r="G39" s="42"/>
      <c r="H39" s="42"/>
      <c r="I39" s="95"/>
      <c r="J39" s="88"/>
    </row>
    <row r="40" spans="1:10" s="5" customFormat="1" ht="18.75" hidden="1">
      <c r="A40" s="98">
        <v>18030000</v>
      </c>
      <c r="B40" s="73" t="s">
        <v>57</v>
      </c>
      <c r="C40" s="99">
        <f>SUM(C41:C42)</f>
        <v>0</v>
      </c>
      <c r="D40" s="99">
        <f>SUM(D41:D42)</f>
        <v>0</v>
      </c>
      <c r="E40" s="99">
        <f t="shared" si="0"/>
        <v>0</v>
      </c>
      <c r="F40" s="88" t="s">
        <v>276</v>
      </c>
      <c r="G40" s="42"/>
      <c r="H40" s="42"/>
      <c r="I40" s="95"/>
      <c r="J40" s="88"/>
    </row>
    <row r="41" spans="1:10" s="5" customFormat="1" ht="18.75" hidden="1">
      <c r="A41" s="98">
        <v>18030100</v>
      </c>
      <c r="B41" s="73" t="s">
        <v>125</v>
      </c>
      <c r="C41" s="99"/>
      <c r="D41" s="99"/>
      <c r="E41" s="99">
        <f t="shared" si="0"/>
        <v>0</v>
      </c>
      <c r="F41" s="88" t="s">
        <v>248</v>
      </c>
      <c r="G41" s="42"/>
      <c r="H41" s="42"/>
      <c r="I41" s="95"/>
      <c r="J41" s="88"/>
    </row>
    <row r="42" spans="1:10" s="5" customFormat="1" ht="18.75" hidden="1">
      <c r="A42" s="98">
        <v>18030200</v>
      </c>
      <c r="B42" s="73" t="s">
        <v>126</v>
      </c>
      <c r="C42" s="99"/>
      <c r="D42" s="99"/>
      <c r="E42" s="99">
        <f t="shared" si="0"/>
        <v>0</v>
      </c>
      <c r="F42" s="88" t="s">
        <v>277</v>
      </c>
      <c r="G42" s="42"/>
      <c r="H42" s="42"/>
      <c r="I42" s="95"/>
      <c r="J42" s="88"/>
    </row>
    <row r="43" spans="1:10" s="5" customFormat="1" ht="50.25" customHeight="1" hidden="1">
      <c r="A43" s="98">
        <v>18040000</v>
      </c>
      <c r="B43" s="73" t="s">
        <v>65</v>
      </c>
      <c r="C43" s="99"/>
      <c r="D43" s="99"/>
      <c r="E43" s="99">
        <f t="shared" si="0"/>
        <v>0</v>
      </c>
      <c r="F43" s="88" t="e">
        <f t="shared" si="1"/>
        <v>#DIV/0!</v>
      </c>
      <c r="G43" s="42"/>
      <c r="H43" s="42"/>
      <c r="I43" s="99">
        <f>H43-G43</f>
        <v>0</v>
      </c>
      <c r="J43" s="88"/>
    </row>
    <row r="44" spans="1:10" s="5" customFormat="1" ht="24" customHeight="1">
      <c r="A44" s="98">
        <v>18050000</v>
      </c>
      <c r="B44" s="73" t="s">
        <v>27</v>
      </c>
      <c r="C44" s="99">
        <f>C45+C46+C47</f>
        <v>19177.908000000003</v>
      </c>
      <c r="D44" s="99">
        <f>D45+D46+D47</f>
        <v>18350.243000000002</v>
      </c>
      <c r="E44" s="99">
        <f t="shared" si="0"/>
        <v>-827.6650000000009</v>
      </c>
      <c r="F44" s="88">
        <f t="shared" si="1"/>
        <v>95.68427901520855</v>
      </c>
      <c r="G44" s="42"/>
      <c r="H44" s="42"/>
      <c r="I44" s="95"/>
      <c r="J44" s="96"/>
    </row>
    <row r="45" spans="1:10" s="5" customFormat="1" ht="18.75">
      <c r="A45" s="98">
        <v>18050300</v>
      </c>
      <c r="B45" s="73" t="s">
        <v>127</v>
      </c>
      <c r="C45" s="99">
        <v>1135.798</v>
      </c>
      <c r="D45" s="99">
        <v>1062.101</v>
      </c>
      <c r="E45" s="99">
        <f t="shared" si="0"/>
        <v>-73.69699999999989</v>
      </c>
      <c r="F45" s="88">
        <f t="shared" si="1"/>
        <v>93.51143425151305</v>
      </c>
      <c r="G45" s="42"/>
      <c r="H45" s="42"/>
      <c r="I45" s="95"/>
      <c r="J45" s="96"/>
    </row>
    <row r="46" spans="1:10" s="5" customFormat="1" ht="18.75">
      <c r="A46" s="98">
        <v>18050400</v>
      </c>
      <c r="B46" s="73" t="s">
        <v>128</v>
      </c>
      <c r="C46" s="99">
        <v>12905.888</v>
      </c>
      <c r="D46" s="99">
        <v>12178.1</v>
      </c>
      <c r="E46" s="99">
        <f t="shared" si="0"/>
        <v>-727.7880000000005</v>
      </c>
      <c r="F46" s="88">
        <f t="shared" si="1"/>
        <v>94.36080647840737</v>
      </c>
      <c r="G46" s="42"/>
      <c r="H46" s="42"/>
      <c r="I46" s="95"/>
      <c r="J46" s="96"/>
    </row>
    <row r="47" spans="1:10" s="22" customFormat="1" ht="56.25">
      <c r="A47" s="98">
        <v>18050500</v>
      </c>
      <c r="B47" s="73" t="s">
        <v>136</v>
      </c>
      <c r="C47" s="99">
        <v>5136.222</v>
      </c>
      <c r="D47" s="99">
        <v>5110.042</v>
      </c>
      <c r="E47" s="99">
        <f t="shared" si="0"/>
        <v>-26.17999999999938</v>
      </c>
      <c r="F47" s="88">
        <f t="shared" si="1"/>
        <v>99.49028682950231</v>
      </c>
      <c r="G47" s="42"/>
      <c r="H47" s="42"/>
      <c r="I47" s="95"/>
      <c r="J47" s="96"/>
    </row>
    <row r="48" spans="1:10" s="5" customFormat="1" ht="18.75">
      <c r="A48" s="98">
        <v>19010000</v>
      </c>
      <c r="B48" s="73" t="s">
        <v>75</v>
      </c>
      <c r="C48" s="42"/>
      <c r="D48" s="42"/>
      <c r="E48" s="99"/>
      <c r="F48" s="88"/>
      <c r="G48" s="42">
        <v>67.723</v>
      </c>
      <c r="H48" s="42">
        <v>67.054</v>
      </c>
      <c r="I48" s="99">
        <f>H48-G48</f>
        <v>-0.6689999999999969</v>
      </c>
      <c r="J48" s="88">
        <f>H48/G48*100</f>
        <v>99.01215244451664</v>
      </c>
    </row>
    <row r="49" spans="1:10" s="5" customFormat="1" ht="18.75" hidden="1">
      <c r="A49" s="98">
        <v>19050000</v>
      </c>
      <c r="B49" s="102" t="s">
        <v>265</v>
      </c>
      <c r="C49" s="42"/>
      <c r="D49" s="42"/>
      <c r="E49" s="99"/>
      <c r="F49" s="88"/>
      <c r="G49" s="42"/>
      <c r="H49" s="42"/>
      <c r="I49" s="99">
        <f>H49-G49</f>
        <v>0</v>
      </c>
      <c r="J49" s="88"/>
    </row>
    <row r="50" spans="1:10" s="5" customFormat="1" ht="21" customHeight="1">
      <c r="A50" s="93">
        <v>20000000</v>
      </c>
      <c r="B50" s="106" t="s">
        <v>6</v>
      </c>
      <c r="C50" s="95">
        <f>C51+C60+C72+C71</f>
        <v>1295.979</v>
      </c>
      <c r="D50" s="95">
        <f>D51+D60+D72+D71</f>
        <v>1198.2510000000002</v>
      </c>
      <c r="E50" s="95">
        <f t="shared" si="0"/>
        <v>-97.72799999999984</v>
      </c>
      <c r="F50" s="96">
        <f t="shared" si="1"/>
        <v>92.45913706935067</v>
      </c>
      <c r="G50" s="95">
        <f>G72+G82+G59</f>
        <v>5446.954000000001</v>
      </c>
      <c r="H50" s="95">
        <f>H72+H82+H59</f>
        <v>2591.901</v>
      </c>
      <c r="I50" s="95">
        <f>H50-G50</f>
        <v>-2855.053000000001</v>
      </c>
      <c r="J50" s="96">
        <f>H50/G50*100</f>
        <v>47.584411397636174</v>
      </c>
    </row>
    <row r="51" spans="1:10" s="5" customFormat="1" ht="18.75">
      <c r="A51" s="98">
        <v>21000000</v>
      </c>
      <c r="B51" s="73" t="s">
        <v>7</v>
      </c>
      <c r="C51" s="42">
        <f>C52+C54+C53</f>
        <v>76.208</v>
      </c>
      <c r="D51" s="42">
        <f>D52+D54+D53</f>
        <v>82.25399999999999</v>
      </c>
      <c r="E51" s="99">
        <f t="shared" si="0"/>
        <v>6.045999999999992</v>
      </c>
      <c r="F51" s="88">
        <f t="shared" si="1"/>
        <v>107.93355028343481</v>
      </c>
      <c r="G51" s="42"/>
      <c r="H51" s="42"/>
      <c r="I51" s="95"/>
      <c r="J51" s="96"/>
    </row>
    <row r="52" spans="1:10" s="5" customFormat="1" ht="37.5" hidden="1">
      <c r="A52" s="98">
        <v>21010300</v>
      </c>
      <c r="B52" s="107" t="s">
        <v>117</v>
      </c>
      <c r="C52" s="99"/>
      <c r="D52" s="99"/>
      <c r="E52" s="99">
        <f t="shared" si="0"/>
        <v>0</v>
      </c>
      <c r="F52" s="88" t="e">
        <f t="shared" si="1"/>
        <v>#DIV/0!</v>
      </c>
      <c r="G52" s="42"/>
      <c r="H52" s="42"/>
      <c r="I52" s="95"/>
      <c r="J52" s="96"/>
    </row>
    <row r="53" spans="1:10" s="5" customFormat="1" ht="18.75" hidden="1">
      <c r="A53" s="98">
        <v>21050000</v>
      </c>
      <c r="B53" s="107" t="s">
        <v>249</v>
      </c>
      <c r="C53" s="99"/>
      <c r="D53" s="99"/>
      <c r="E53" s="99">
        <f t="shared" si="0"/>
        <v>0</v>
      </c>
      <c r="F53" s="88"/>
      <c r="G53" s="42"/>
      <c r="H53" s="42"/>
      <c r="I53" s="95"/>
      <c r="J53" s="96"/>
    </row>
    <row r="54" spans="1:10" s="5" customFormat="1" ht="18.75">
      <c r="A54" s="98">
        <v>21080000</v>
      </c>
      <c r="B54" s="73" t="s">
        <v>8</v>
      </c>
      <c r="C54" s="99">
        <f>SUM(C55:C59)</f>
        <v>76.208</v>
      </c>
      <c r="D54" s="99">
        <f>SUM(D55:D59)</f>
        <v>82.25399999999999</v>
      </c>
      <c r="E54" s="99">
        <f t="shared" si="0"/>
        <v>6.045999999999992</v>
      </c>
      <c r="F54" s="88">
        <f t="shared" si="1"/>
        <v>107.93355028343481</v>
      </c>
      <c r="G54" s="42"/>
      <c r="H54" s="42"/>
      <c r="I54" s="95"/>
      <c r="J54" s="96"/>
    </row>
    <row r="55" spans="1:10" s="5" customFormat="1" ht="18.75" hidden="1">
      <c r="A55" s="98">
        <v>21080500</v>
      </c>
      <c r="B55" s="73" t="s">
        <v>8</v>
      </c>
      <c r="C55" s="99"/>
      <c r="D55" s="99"/>
      <c r="E55" s="99">
        <f t="shared" si="0"/>
        <v>0</v>
      </c>
      <c r="F55" s="88" t="s">
        <v>278</v>
      </c>
      <c r="G55" s="42"/>
      <c r="H55" s="42"/>
      <c r="I55" s="95"/>
      <c r="J55" s="96"/>
    </row>
    <row r="56" spans="1:10" s="5" customFormat="1" ht="54" customHeight="1" hidden="1">
      <c r="A56" s="98">
        <v>21080900</v>
      </c>
      <c r="B56" s="60" t="s">
        <v>64</v>
      </c>
      <c r="C56" s="99"/>
      <c r="D56" s="99"/>
      <c r="E56" s="99">
        <f t="shared" si="0"/>
        <v>0</v>
      </c>
      <c r="F56" s="88" t="e">
        <f t="shared" si="1"/>
        <v>#DIV/0!</v>
      </c>
      <c r="G56" s="42"/>
      <c r="H56" s="42"/>
      <c r="I56" s="95"/>
      <c r="J56" s="96"/>
    </row>
    <row r="57" spans="1:10" s="5" customFormat="1" ht="18.75">
      <c r="A57" s="98">
        <v>21081100</v>
      </c>
      <c r="B57" s="73" t="s">
        <v>9</v>
      </c>
      <c r="C57" s="99">
        <v>1.104</v>
      </c>
      <c r="D57" s="99">
        <v>18.899</v>
      </c>
      <c r="E57" s="99">
        <f t="shared" si="0"/>
        <v>17.795</v>
      </c>
      <c r="F57" s="88">
        <f t="shared" si="1"/>
        <v>1711.8659420289855</v>
      </c>
      <c r="G57" s="42"/>
      <c r="H57" s="42"/>
      <c r="I57" s="95"/>
      <c r="J57" s="96"/>
    </row>
    <row r="58" spans="1:10" s="5" customFormat="1" ht="37.5">
      <c r="A58" s="98">
        <v>21081500</v>
      </c>
      <c r="B58" s="60" t="s">
        <v>63</v>
      </c>
      <c r="C58" s="99">
        <v>75.104</v>
      </c>
      <c r="D58" s="99">
        <v>63.355</v>
      </c>
      <c r="E58" s="99">
        <f t="shared" si="0"/>
        <v>-11.749000000000002</v>
      </c>
      <c r="F58" s="88">
        <f t="shared" si="1"/>
        <v>84.35635918193438</v>
      </c>
      <c r="G58" s="42"/>
      <c r="H58" s="42"/>
      <c r="I58" s="95"/>
      <c r="J58" s="96"/>
    </row>
    <row r="59" spans="1:10" s="5" customFormat="1" ht="34.5" customHeight="1">
      <c r="A59" s="98">
        <v>21110000</v>
      </c>
      <c r="B59" s="152" t="s">
        <v>289</v>
      </c>
      <c r="C59" s="99"/>
      <c r="D59" s="99"/>
      <c r="E59" s="99">
        <f t="shared" si="0"/>
        <v>0</v>
      </c>
      <c r="F59" s="88"/>
      <c r="G59" s="42">
        <v>13.372</v>
      </c>
      <c r="H59" s="42"/>
      <c r="I59" s="99">
        <f>H59-G59</f>
        <v>-13.372</v>
      </c>
      <c r="J59" s="88">
        <f>H59/G59*100</f>
        <v>0</v>
      </c>
    </row>
    <row r="60" spans="1:10" s="5" customFormat="1" ht="18.75">
      <c r="A60" s="98">
        <v>22000000</v>
      </c>
      <c r="B60" s="73" t="s">
        <v>35</v>
      </c>
      <c r="C60" s="42">
        <f>C61+C66+C67</f>
        <v>1048.625</v>
      </c>
      <c r="D60" s="42">
        <f>D61+D66+D67</f>
        <v>977.8950000000001</v>
      </c>
      <c r="E60" s="99">
        <f t="shared" si="0"/>
        <v>-70.7299999999999</v>
      </c>
      <c r="F60" s="88">
        <f t="shared" si="1"/>
        <v>93.25497675527478</v>
      </c>
      <c r="G60" s="42"/>
      <c r="H60" s="42"/>
      <c r="I60" s="95"/>
      <c r="J60" s="96"/>
    </row>
    <row r="61" spans="1:10" s="5" customFormat="1" ht="18.75">
      <c r="A61" s="98" t="s">
        <v>220</v>
      </c>
      <c r="B61" s="73" t="s">
        <v>58</v>
      </c>
      <c r="C61" s="42">
        <f>C62+C63+C64+C65</f>
        <v>959.438</v>
      </c>
      <c r="D61" s="42">
        <f>D62+D63+D64+D65</f>
        <v>887.6200000000001</v>
      </c>
      <c r="E61" s="99">
        <f t="shared" si="0"/>
        <v>-71.81799999999987</v>
      </c>
      <c r="F61" s="88">
        <f t="shared" si="1"/>
        <v>92.51457624150807</v>
      </c>
      <c r="G61" s="42"/>
      <c r="H61" s="42"/>
      <c r="I61" s="95"/>
      <c r="J61" s="96"/>
    </row>
    <row r="62" spans="1:10" s="5" customFormat="1" ht="37.5">
      <c r="A62" s="98">
        <v>22010300</v>
      </c>
      <c r="B62" s="60" t="s">
        <v>70</v>
      </c>
      <c r="C62" s="99">
        <v>14.45</v>
      </c>
      <c r="D62" s="99">
        <v>41.342</v>
      </c>
      <c r="E62" s="99">
        <f t="shared" si="0"/>
        <v>26.892</v>
      </c>
      <c r="F62" s="88">
        <f t="shared" si="1"/>
        <v>286.1038062283737</v>
      </c>
      <c r="G62" s="42"/>
      <c r="H62" s="42"/>
      <c r="I62" s="95"/>
      <c r="J62" s="96"/>
    </row>
    <row r="63" spans="1:10" s="5" customFormat="1" ht="18.75">
      <c r="A63" s="98" t="s">
        <v>221</v>
      </c>
      <c r="B63" s="73" t="s">
        <v>59</v>
      </c>
      <c r="C63" s="99">
        <v>683.848</v>
      </c>
      <c r="D63" s="99">
        <v>497.81</v>
      </c>
      <c r="E63" s="99">
        <f t="shared" si="0"/>
        <v>-186.03799999999995</v>
      </c>
      <c r="F63" s="88">
        <f t="shared" si="1"/>
        <v>72.79541652530972</v>
      </c>
      <c r="G63" s="42"/>
      <c r="H63" s="42"/>
      <c r="I63" s="95"/>
      <c r="J63" s="96"/>
    </row>
    <row r="64" spans="1:10" s="5" customFormat="1" ht="37.5">
      <c r="A64" s="98">
        <v>22012600</v>
      </c>
      <c r="B64" s="60" t="s">
        <v>69</v>
      </c>
      <c r="C64" s="99">
        <v>259.98</v>
      </c>
      <c r="D64" s="99">
        <v>348.468</v>
      </c>
      <c r="E64" s="99">
        <f t="shared" si="0"/>
        <v>88.488</v>
      </c>
      <c r="F64" s="88">
        <f t="shared" si="1"/>
        <v>134.03646434341104</v>
      </c>
      <c r="G64" s="42"/>
      <c r="H64" s="42"/>
      <c r="I64" s="95"/>
      <c r="J64" s="96"/>
    </row>
    <row r="65" spans="1:10" s="5" customFormat="1" ht="75">
      <c r="A65" s="98">
        <v>22012900</v>
      </c>
      <c r="B65" s="60" t="s">
        <v>230</v>
      </c>
      <c r="C65" s="99">
        <v>1.16</v>
      </c>
      <c r="D65" s="99"/>
      <c r="E65" s="99">
        <f t="shared" si="0"/>
        <v>-1.16</v>
      </c>
      <c r="F65" s="88"/>
      <c r="G65" s="42"/>
      <c r="H65" s="42"/>
      <c r="I65" s="95"/>
      <c r="J65" s="96"/>
    </row>
    <row r="66" spans="1:10" s="5" customFormat="1" ht="37.5">
      <c r="A66" s="98">
        <v>22080400</v>
      </c>
      <c r="B66" s="73" t="s">
        <v>118</v>
      </c>
      <c r="C66" s="99">
        <v>27.258</v>
      </c>
      <c r="D66" s="99">
        <v>36.342</v>
      </c>
      <c r="E66" s="99">
        <f t="shared" si="0"/>
        <v>9.084</v>
      </c>
      <c r="F66" s="88">
        <f t="shared" si="1"/>
        <v>133.32599603786045</v>
      </c>
      <c r="G66" s="42"/>
      <c r="H66" s="42"/>
      <c r="I66" s="95"/>
      <c r="J66" s="96"/>
    </row>
    <row r="67" spans="1:10" s="5" customFormat="1" ht="18.75">
      <c r="A67" s="98">
        <v>22090000</v>
      </c>
      <c r="B67" s="73" t="s">
        <v>10</v>
      </c>
      <c r="C67" s="99">
        <f>SUM(C68:C70)</f>
        <v>61.929</v>
      </c>
      <c r="D67" s="99">
        <f>SUM(D68:D70)</f>
        <v>53.933</v>
      </c>
      <c r="E67" s="99">
        <f t="shared" si="0"/>
        <v>-7.996000000000002</v>
      </c>
      <c r="F67" s="88">
        <f t="shared" si="1"/>
        <v>87.08843998772788</v>
      </c>
      <c r="G67" s="42"/>
      <c r="H67" s="42"/>
      <c r="I67" s="95"/>
      <c r="J67" s="96"/>
    </row>
    <row r="68" spans="1:10" s="5" customFormat="1" ht="37.5">
      <c r="A68" s="98">
        <v>22090100</v>
      </c>
      <c r="B68" s="73" t="s">
        <v>129</v>
      </c>
      <c r="C68" s="99">
        <v>55.214</v>
      </c>
      <c r="D68" s="99">
        <v>48.493</v>
      </c>
      <c r="E68" s="99">
        <f t="shared" si="0"/>
        <v>-6.7209999999999965</v>
      </c>
      <c r="F68" s="88">
        <f t="shared" si="1"/>
        <v>87.82736262542109</v>
      </c>
      <c r="G68" s="42"/>
      <c r="H68" s="42"/>
      <c r="I68" s="95"/>
      <c r="J68" s="96"/>
    </row>
    <row r="69" spans="1:10" s="5" customFormat="1" ht="18.75" hidden="1">
      <c r="A69" s="98">
        <v>22090200</v>
      </c>
      <c r="B69" s="73" t="s">
        <v>130</v>
      </c>
      <c r="C69" s="99"/>
      <c r="D69" s="99"/>
      <c r="E69" s="99">
        <f t="shared" si="0"/>
        <v>0</v>
      </c>
      <c r="F69" s="88" t="e">
        <f t="shared" si="1"/>
        <v>#DIV/0!</v>
      </c>
      <c r="G69" s="42"/>
      <c r="H69" s="42"/>
      <c r="I69" s="95"/>
      <c r="J69" s="96"/>
    </row>
    <row r="70" spans="1:10" s="5" customFormat="1" ht="37.5">
      <c r="A70" s="98">
        <v>22090400</v>
      </c>
      <c r="B70" s="73" t="s">
        <v>131</v>
      </c>
      <c r="C70" s="99">
        <v>6.715</v>
      </c>
      <c r="D70" s="99">
        <v>5.44</v>
      </c>
      <c r="E70" s="99">
        <f t="shared" si="0"/>
        <v>-1.2749999999999995</v>
      </c>
      <c r="F70" s="88">
        <f t="shared" si="1"/>
        <v>81.0126582278481</v>
      </c>
      <c r="G70" s="42"/>
      <c r="H70" s="42"/>
      <c r="I70" s="95"/>
      <c r="J70" s="96"/>
    </row>
    <row r="71" spans="1:10" s="5" customFormat="1" ht="37.5">
      <c r="A71" s="98">
        <v>22130000</v>
      </c>
      <c r="B71" s="154" t="s">
        <v>294</v>
      </c>
      <c r="C71" s="99"/>
      <c r="D71" s="99"/>
      <c r="E71" s="99"/>
      <c r="F71" s="88"/>
      <c r="G71" s="42"/>
      <c r="H71" s="42"/>
      <c r="I71" s="95"/>
      <c r="J71" s="96"/>
    </row>
    <row r="72" spans="1:10" s="5" customFormat="1" ht="18" customHeight="1">
      <c r="A72" s="98">
        <v>24000000</v>
      </c>
      <c r="B72" s="73" t="s">
        <v>11</v>
      </c>
      <c r="C72" s="42">
        <f>SUM(C73:C74)</f>
        <v>171.14600000000002</v>
      </c>
      <c r="D72" s="42">
        <f>SUM(D73:D74)</f>
        <v>138.102</v>
      </c>
      <c r="E72" s="99">
        <f t="shared" si="0"/>
        <v>-33.04400000000001</v>
      </c>
      <c r="F72" s="88">
        <f t="shared" si="1"/>
        <v>80.69250815093545</v>
      </c>
      <c r="G72" s="42">
        <f>G78+G80+G81</f>
        <v>27.938</v>
      </c>
      <c r="H72" s="42">
        <f>H78+H80+H81</f>
        <v>13.587</v>
      </c>
      <c r="I72" s="99">
        <f>H72-G72</f>
        <v>-14.350999999999999</v>
      </c>
      <c r="J72" s="88">
        <f>H72/G72*100</f>
        <v>48.632686663325934</v>
      </c>
    </row>
    <row r="73" spans="1:10" s="5" customFormat="1" ht="36" customHeight="1" hidden="1">
      <c r="A73" s="98">
        <v>24030000</v>
      </c>
      <c r="B73" s="73" t="s">
        <v>258</v>
      </c>
      <c r="C73" s="42"/>
      <c r="D73" s="42"/>
      <c r="E73" s="99">
        <f t="shared" si="0"/>
        <v>0</v>
      </c>
      <c r="F73" s="88" t="e">
        <f>D73/C73*100</f>
        <v>#DIV/0!</v>
      </c>
      <c r="G73" s="42"/>
      <c r="H73" s="42"/>
      <c r="I73" s="99"/>
      <c r="J73" s="88"/>
    </row>
    <row r="74" spans="1:10" s="5" customFormat="1" ht="18.75">
      <c r="A74" s="98">
        <v>24060000</v>
      </c>
      <c r="B74" s="73" t="s">
        <v>8</v>
      </c>
      <c r="C74" s="42">
        <f>C75+C79+C77</f>
        <v>171.14600000000002</v>
      </c>
      <c r="D74" s="42">
        <f>D75+D79+D77</f>
        <v>138.102</v>
      </c>
      <c r="E74" s="99">
        <f t="shared" si="0"/>
        <v>-33.04400000000001</v>
      </c>
      <c r="F74" s="88">
        <f>D74/C74*100</f>
        <v>80.69250815093545</v>
      </c>
      <c r="G74" s="42">
        <f>G78</f>
        <v>17.517</v>
      </c>
      <c r="H74" s="42">
        <f>H78</f>
        <v>13.587</v>
      </c>
      <c r="I74" s="99">
        <f>H74-G74</f>
        <v>-3.9299999999999997</v>
      </c>
      <c r="J74" s="88">
        <f>H74/G74*100</f>
        <v>77.56465148141805</v>
      </c>
    </row>
    <row r="75" spans="1:10" s="5" customFormat="1" ht="18.75">
      <c r="A75" s="98">
        <v>24060300</v>
      </c>
      <c r="B75" s="73" t="s">
        <v>8</v>
      </c>
      <c r="C75" s="99">
        <v>50.718</v>
      </c>
      <c r="D75" s="99">
        <v>111.097</v>
      </c>
      <c r="E75" s="99">
        <f t="shared" si="0"/>
        <v>60.37899999999999</v>
      </c>
      <c r="F75" s="88">
        <f>D75/C75*100</f>
        <v>219.0484640561536</v>
      </c>
      <c r="G75" s="42"/>
      <c r="H75" s="42"/>
      <c r="I75" s="95"/>
      <c r="J75" s="88"/>
    </row>
    <row r="76" spans="1:10" s="5" customFormat="1" ht="18.75" hidden="1">
      <c r="A76" s="98">
        <v>24060600</v>
      </c>
      <c r="B76" s="102" t="s">
        <v>261</v>
      </c>
      <c r="C76" s="99"/>
      <c r="D76" s="99"/>
      <c r="E76" s="99">
        <f aca="true" t="shared" si="2" ref="E76:E124">D76-C76</f>
        <v>0</v>
      </c>
      <c r="F76" s="88"/>
      <c r="G76" s="42"/>
      <c r="H76" s="42"/>
      <c r="I76" s="95"/>
      <c r="J76" s="88"/>
    </row>
    <row r="77" spans="1:10" s="5" customFormat="1" ht="56.25" hidden="1">
      <c r="A77" s="98">
        <v>24061900</v>
      </c>
      <c r="B77" s="73" t="s">
        <v>257</v>
      </c>
      <c r="C77" s="99"/>
      <c r="D77" s="99"/>
      <c r="E77" s="99">
        <f t="shared" si="2"/>
        <v>0</v>
      </c>
      <c r="F77" s="88" t="e">
        <f aca="true" t="shared" si="3" ref="F77:F124">D77/C77*100</f>
        <v>#DIV/0!</v>
      </c>
      <c r="G77" s="42"/>
      <c r="H77" s="42"/>
      <c r="I77" s="95"/>
      <c r="J77" s="88"/>
    </row>
    <row r="78" spans="1:10" s="5" customFormat="1" ht="37.5">
      <c r="A78" s="98">
        <v>24062100</v>
      </c>
      <c r="B78" s="73" t="s">
        <v>28</v>
      </c>
      <c r="C78" s="99"/>
      <c r="D78" s="99"/>
      <c r="E78" s="99"/>
      <c r="F78" s="88"/>
      <c r="G78" s="42">
        <v>17.517</v>
      </c>
      <c r="H78" s="42">
        <v>13.587</v>
      </c>
      <c r="I78" s="99">
        <f>H78-G78</f>
        <v>-3.9299999999999997</v>
      </c>
      <c r="J78" s="88">
        <f>H78/G78*100</f>
        <v>77.56465148141805</v>
      </c>
    </row>
    <row r="79" spans="1:10" s="5" customFormat="1" ht="106.5" customHeight="1">
      <c r="A79" s="98">
        <v>24062200</v>
      </c>
      <c r="B79" s="108" t="s">
        <v>134</v>
      </c>
      <c r="C79" s="99">
        <v>120.428</v>
      </c>
      <c r="D79" s="99">
        <v>27.005</v>
      </c>
      <c r="E79" s="99">
        <f t="shared" si="2"/>
        <v>-93.423</v>
      </c>
      <c r="F79" s="88">
        <f>D79/C79*100</f>
        <v>22.4241870661308</v>
      </c>
      <c r="G79" s="42"/>
      <c r="H79" s="42"/>
      <c r="I79" s="95"/>
      <c r="J79" s="96"/>
    </row>
    <row r="80" spans="1:10" s="9" customFormat="1" ht="56.25" hidden="1">
      <c r="A80" s="98">
        <v>24110900</v>
      </c>
      <c r="B80" s="73" t="s">
        <v>132</v>
      </c>
      <c r="C80" s="42"/>
      <c r="D80" s="42"/>
      <c r="E80" s="99"/>
      <c r="F80" s="88"/>
      <c r="G80" s="42"/>
      <c r="H80" s="42"/>
      <c r="I80" s="99">
        <f>H80-G80</f>
        <v>0</v>
      </c>
      <c r="J80" s="88" t="e">
        <f>H80/G80*100</f>
        <v>#DIV/0!</v>
      </c>
    </row>
    <row r="81" spans="1:10" s="5" customFormat="1" ht="18.75">
      <c r="A81" s="98">
        <v>24170000</v>
      </c>
      <c r="B81" s="73" t="s">
        <v>36</v>
      </c>
      <c r="C81" s="42"/>
      <c r="D81" s="42"/>
      <c r="E81" s="99"/>
      <c r="F81" s="88"/>
      <c r="G81" s="42">
        <v>10.421</v>
      </c>
      <c r="H81" s="42"/>
      <c r="I81" s="99">
        <f>H81-G81</f>
        <v>-10.421</v>
      </c>
      <c r="J81" s="88">
        <f>H81/G81*100</f>
        <v>0</v>
      </c>
    </row>
    <row r="82" spans="1:10" s="25" customFormat="1" ht="27" customHeight="1">
      <c r="A82" s="98">
        <v>25000000</v>
      </c>
      <c r="B82" s="73" t="s">
        <v>12</v>
      </c>
      <c r="C82" s="42"/>
      <c r="D82" s="42"/>
      <c r="E82" s="99"/>
      <c r="F82" s="88"/>
      <c r="G82" s="109">
        <v>5405.644</v>
      </c>
      <c r="H82" s="109">
        <v>2578.314</v>
      </c>
      <c r="I82" s="99">
        <f>H82-G82</f>
        <v>-2827.3300000000004</v>
      </c>
      <c r="J82" s="88">
        <f>H82/G82*100</f>
        <v>47.69670366750011</v>
      </c>
    </row>
    <row r="83" spans="1:10" s="8" customFormat="1" ht="29.25" customHeight="1">
      <c r="A83" s="93">
        <v>30000000</v>
      </c>
      <c r="B83" s="94" t="s">
        <v>13</v>
      </c>
      <c r="C83" s="95">
        <f>C85+C86</f>
        <v>0</v>
      </c>
      <c r="D83" s="95">
        <f>D85+D86</f>
        <v>0</v>
      </c>
      <c r="E83" s="95">
        <f t="shared" si="2"/>
        <v>0</v>
      </c>
      <c r="F83" s="96"/>
      <c r="G83" s="95">
        <f>G87+G88</f>
        <v>117.551</v>
      </c>
      <c r="H83" s="95">
        <f>H87+H88</f>
        <v>-6.41</v>
      </c>
      <c r="I83" s="95">
        <f>H83-G83</f>
        <v>-123.961</v>
      </c>
      <c r="J83" s="96">
        <f>H83/G83*100</f>
        <v>-5.452952335582003</v>
      </c>
    </row>
    <row r="84" spans="1:10" s="21" customFormat="1" ht="20.25" hidden="1">
      <c r="A84" s="98">
        <v>31000000</v>
      </c>
      <c r="B84" s="73" t="s">
        <v>133</v>
      </c>
      <c r="C84" s="99">
        <f>SUM(C85:C86)</f>
        <v>0</v>
      </c>
      <c r="D84" s="99">
        <f>SUM(D85:D86)</f>
        <v>0</v>
      </c>
      <c r="E84" s="99">
        <f t="shared" si="2"/>
        <v>0</v>
      </c>
      <c r="F84" s="88" t="e">
        <f t="shared" si="3"/>
        <v>#DIV/0!</v>
      </c>
      <c r="G84" s="99"/>
      <c r="H84" s="99"/>
      <c r="I84" s="95"/>
      <c r="J84" s="96"/>
    </row>
    <row r="85" spans="1:10" s="5" customFormat="1" ht="56.25" hidden="1">
      <c r="A85" s="98">
        <v>31010200</v>
      </c>
      <c r="B85" s="73" t="s">
        <v>71</v>
      </c>
      <c r="C85" s="99"/>
      <c r="D85" s="99"/>
      <c r="E85" s="99">
        <f t="shared" si="2"/>
        <v>0</v>
      </c>
      <c r="F85" s="88" t="e">
        <f t="shared" si="3"/>
        <v>#DIV/0!</v>
      </c>
      <c r="G85" s="99"/>
      <c r="H85" s="99"/>
      <c r="I85" s="95"/>
      <c r="J85" s="96"/>
    </row>
    <row r="86" spans="1:10" s="5" customFormat="1" ht="18.75" hidden="1">
      <c r="A86" s="98">
        <v>31020000</v>
      </c>
      <c r="B86" s="73" t="s">
        <v>37</v>
      </c>
      <c r="C86" s="99"/>
      <c r="D86" s="99"/>
      <c r="E86" s="99">
        <f t="shared" si="2"/>
        <v>0</v>
      </c>
      <c r="F86" s="88" t="e">
        <f t="shared" si="3"/>
        <v>#DIV/0!</v>
      </c>
      <c r="G86" s="99"/>
      <c r="H86" s="99"/>
      <c r="I86" s="95"/>
      <c r="J86" s="96"/>
    </row>
    <row r="87" spans="1:10" s="5" customFormat="1" ht="37.5" hidden="1">
      <c r="A87" s="98">
        <v>31030000</v>
      </c>
      <c r="B87" s="73" t="s">
        <v>30</v>
      </c>
      <c r="C87" s="99"/>
      <c r="D87" s="99"/>
      <c r="E87" s="99"/>
      <c r="F87" s="88"/>
      <c r="G87" s="99"/>
      <c r="H87" s="99"/>
      <c r="I87" s="99">
        <f>H87-G87</f>
        <v>0</v>
      </c>
      <c r="J87" s="96"/>
    </row>
    <row r="88" spans="1:10" s="5" customFormat="1" ht="18.75">
      <c r="A88" s="98">
        <v>33010000</v>
      </c>
      <c r="B88" s="73" t="s">
        <v>29</v>
      </c>
      <c r="C88" s="99"/>
      <c r="D88" s="99"/>
      <c r="E88" s="99"/>
      <c r="F88" s="88"/>
      <c r="G88" s="99">
        <v>117.551</v>
      </c>
      <c r="H88" s="99">
        <v>-6.41</v>
      </c>
      <c r="I88" s="99">
        <f>H88-G88</f>
        <v>-123.961</v>
      </c>
      <c r="J88" s="88">
        <f>H88/G88*100</f>
        <v>-5.452952335582003</v>
      </c>
    </row>
    <row r="89" spans="1:10" s="5" customFormat="1" ht="37.5">
      <c r="A89" s="98">
        <v>50110000</v>
      </c>
      <c r="B89" s="73" t="s">
        <v>275</v>
      </c>
      <c r="C89" s="99"/>
      <c r="D89" s="99"/>
      <c r="E89" s="99"/>
      <c r="F89" s="88"/>
      <c r="G89" s="99">
        <v>5</v>
      </c>
      <c r="H89" s="99"/>
      <c r="I89" s="99">
        <f>H89-G89</f>
        <v>-5</v>
      </c>
      <c r="J89" s="88"/>
    </row>
    <row r="90" spans="1:10" s="5" customFormat="1" ht="20.25" customHeight="1">
      <c r="A90" s="93"/>
      <c r="B90" s="110" t="s">
        <v>31</v>
      </c>
      <c r="C90" s="95">
        <f>C8+C50+C83</f>
        <v>85542.327</v>
      </c>
      <c r="D90" s="95">
        <f>D8+D50+D83</f>
        <v>85410.37000000001</v>
      </c>
      <c r="E90" s="95">
        <f t="shared" si="2"/>
        <v>-131.95699999999488</v>
      </c>
      <c r="F90" s="96">
        <f t="shared" si="3"/>
        <v>99.84574069396078</v>
      </c>
      <c r="G90" s="95">
        <f>G8+G50+G83+G89</f>
        <v>5637.228000000001</v>
      </c>
      <c r="H90" s="95">
        <f>H8+H50+H83+H89</f>
        <v>2652.545</v>
      </c>
      <c r="I90" s="95">
        <f>H90-G90</f>
        <v>-2984.683000000001</v>
      </c>
      <c r="J90" s="96">
        <f>H90/G90*100</f>
        <v>47.05406628931807</v>
      </c>
    </row>
    <row r="91" spans="1:10" s="24" customFormat="1" ht="20.25">
      <c r="A91" s="93">
        <v>40000000</v>
      </c>
      <c r="B91" s="94" t="s">
        <v>14</v>
      </c>
      <c r="C91" s="95">
        <f>C92+C93+C94+C95+C96+C97+C100</f>
        <v>78963.027</v>
      </c>
      <c r="D91" s="95">
        <f>D92+D93+D94+D95+D96+D97+D100</f>
        <v>81361.136</v>
      </c>
      <c r="E91" s="95">
        <f t="shared" si="2"/>
        <v>2398.1089999999967</v>
      </c>
      <c r="F91" s="96">
        <f t="shared" si="3"/>
        <v>103.03700236820961</v>
      </c>
      <c r="G91" s="111">
        <f>G100</f>
        <v>4259</v>
      </c>
      <c r="H91" s="111">
        <f>H100</f>
        <v>0</v>
      </c>
      <c r="I91" s="95">
        <f>H91-G91</f>
        <v>-4259</v>
      </c>
      <c r="J91" s="96">
        <f>H91/G91*100</f>
        <v>0</v>
      </c>
    </row>
    <row r="92" spans="1:10" s="5" customFormat="1" ht="18.75">
      <c r="A92" s="151">
        <v>41020100</v>
      </c>
      <c r="B92" s="157" t="s">
        <v>284</v>
      </c>
      <c r="C92" s="42">
        <v>6500.9</v>
      </c>
      <c r="D92" s="42">
        <v>8481.2</v>
      </c>
      <c r="E92" s="99">
        <f t="shared" si="2"/>
        <v>1980.300000000001</v>
      </c>
      <c r="F92" s="88">
        <f t="shared" si="3"/>
        <v>130.4619360396253</v>
      </c>
      <c r="G92" s="95"/>
      <c r="H92" s="95"/>
      <c r="I92" s="99"/>
      <c r="J92" s="88"/>
    </row>
    <row r="93" spans="1:10" s="5" customFormat="1" ht="27.75" customHeight="1">
      <c r="A93" s="103">
        <v>41032200</v>
      </c>
      <c r="B93" s="156" t="s">
        <v>285</v>
      </c>
      <c r="C93" s="42">
        <v>4277.4</v>
      </c>
      <c r="D93" s="42"/>
      <c r="E93" s="99">
        <f t="shared" si="2"/>
        <v>-4277.4</v>
      </c>
      <c r="F93" s="88">
        <f t="shared" si="3"/>
        <v>0</v>
      </c>
      <c r="G93" s="95"/>
      <c r="H93" s="95"/>
      <c r="I93" s="99"/>
      <c r="J93" s="88"/>
    </row>
    <row r="94" spans="1:10" s="5" customFormat="1" ht="18.75">
      <c r="A94" s="103">
        <v>41033900</v>
      </c>
      <c r="B94" s="60" t="s">
        <v>241</v>
      </c>
      <c r="C94" s="42">
        <v>42207.7</v>
      </c>
      <c r="D94" s="42">
        <v>48567.6</v>
      </c>
      <c r="E94" s="99">
        <f t="shared" si="2"/>
        <v>6359.9000000000015</v>
      </c>
      <c r="F94" s="88">
        <f t="shared" si="3"/>
        <v>115.0681036872419</v>
      </c>
      <c r="G94" s="99"/>
      <c r="H94" s="99"/>
      <c r="I94" s="95"/>
      <c r="J94" s="96"/>
    </row>
    <row r="95" spans="1:10" s="3" customFormat="1" ht="18.75">
      <c r="A95" s="103">
        <v>41034200</v>
      </c>
      <c r="B95" s="60" t="s">
        <v>60</v>
      </c>
      <c r="C95" s="42">
        <v>13524.3</v>
      </c>
      <c r="D95" s="42">
        <v>3596.291</v>
      </c>
      <c r="E95" s="99">
        <f t="shared" si="2"/>
        <v>-9928.008999999998</v>
      </c>
      <c r="F95" s="88">
        <f t="shared" si="3"/>
        <v>26.5913282018293</v>
      </c>
      <c r="G95" s="99"/>
      <c r="H95" s="99"/>
      <c r="I95" s="95"/>
      <c r="J95" s="96"/>
    </row>
    <row r="96" spans="1:10" s="5" customFormat="1" ht="37.5">
      <c r="A96" s="112" t="s">
        <v>242</v>
      </c>
      <c r="B96" s="60" t="s">
        <v>233</v>
      </c>
      <c r="C96" s="42">
        <v>1981.824</v>
      </c>
      <c r="D96" s="42"/>
      <c r="E96" s="99">
        <f t="shared" si="2"/>
        <v>-1981.824</v>
      </c>
      <c r="F96" s="88">
        <f t="shared" si="3"/>
        <v>0</v>
      </c>
      <c r="G96" s="99"/>
      <c r="H96" s="99"/>
      <c r="I96" s="95"/>
      <c r="J96" s="96"/>
    </row>
    <row r="97" spans="1:10" s="5" customFormat="1" ht="18.75">
      <c r="A97" s="112">
        <v>41040000</v>
      </c>
      <c r="B97" s="60" t="s">
        <v>272</v>
      </c>
      <c r="C97" s="42">
        <f>C98+C99</f>
        <v>5663</v>
      </c>
      <c r="D97" s="42">
        <f>D98+D99</f>
        <v>8979.4</v>
      </c>
      <c r="E97" s="99">
        <f t="shared" si="2"/>
        <v>3316.3999999999996</v>
      </c>
      <c r="F97" s="88">
        <f t="shared" si="3"/>
        <v>158.56259932897757</v>
      </c>
      <c r="G97" s="99"/>
      <c r="H97" s="99"/>
      <c r="I97" s="95"/>
      <c r="J97" s="96"/>
    </row>
    <row r="98" spans="1:10" s="5" customFormat="1" ht="22.5" customHeight="1">
      <c r="A98" s="112">
        <v>41040100</v>
      </c>
      <c r="B98" s="60" t="s">
        <v>273</v>
      </c>
      <c r="C98" s="42">
        <v>143</v>
      </c>
      <c r="D98" s="42"/>
      <c r="E98" s="99">
        <f t="shared" si="2"/>
        <v>-143</v>
      </c>
      <c r="F98" s="88">
        <f t="shared" si="3"/>
        <v>0</v>
      </c>
      <c r="G98" s="99"/>
      <c r="H98" s="99"/>
      <c r="I98" s="95"/>
      <c r="J98" s="96"/>
    </row>
    <row r="99" spans="1:10" s="5" customFormat="1" ht="56.25">
      <c r="A99" s="112">
        <v>41040200</v>
      </c>
      <c r="B99" s="150" t="s">
        <v>286</v>
      </c>
      <c r="C99" s="42">
        <v>5520</v>
      </c>
      <c r="D99" s="42">
        <v>8979.4</v>
      </c>
      <c r="E99" s="99">
        <f>D99-C99</f>
        <v>3459.3999999999996</v>
      </c>
      <c r="F99" s="88">
        <f>D99/C99*100</f>
        <v>162.67028985507247</v>
      </c>
      <c r="G99" s="99"/>
      <c r="H99" s="99"/>
      <c r="I99" s="95"/>
      <c r="J99" s="96"/>
    </row>
    <row r="100" spans="1:10" s="5" customFormat="1" ht="18.75">
      <c r="A100" s="112">
        <v>41050000</v>
      </c>
      <c r="B100" s="60" t="s">
        <v>222</v>
      </c>
      <c r="C100" s="99">
        <f>SUM(C101:C121)</f>
        <v>4807.903</v>
      </c>
      <c r="D100" s="99">
        <f>SUM(D101:D123)</f>
        <v>11736.645</v>
      </c>
      <c r="E100" s="99">
        <f t="shared" si="2"/>
        <v>6928.742</v>
      </c>
      <c r="F100" s="88">
        <f t="shared" si="3"/>
        <v>244.1115180568327</v>
      </c>
      <c r="G100" s="99">
        <f>G117</f>
        <v>4259</v>
      </c>
      <c r="H100" s="99">
        <f>H117</f>
        <v>0</v>
      </c>
      <c r="I100" s="99">
        <f>H100-G100</f>
        <v>-4259</v>
      </c>
      <c r="J100" s="88">
        <f>H100/G100*100</f>
        <v>0</v>
      </c>
    </row>
    <row r="101" spans="1:10" s="5" customFormat="1" ht="159" customHeight="1" hidden="1">
      <c r="A101" s="112">
        <v>41050100</v>
      </c>
      <c r="B101" s="70" t="s">
        <v>247</v>
      </c>
      <c r="C101" s="42"/>
      <c r="D101" s="42"/>
      <c r="E101" s="99">
        <f t="shared" si="2"/>
        <v>0</v>
      </c>
      <c r="F101" s="88" t="e">
        <f t="shared" si="3"/>
        <v>#DIV/0!</v>
      </c>
      <c r="G101" s="99"/>
      <c r="H101" s="99"/>
      <c r="I101" s="95"/>
      <c r="J101" s="96"/>
    </row>
    <row r="102" spans="1:10" s="5" customFormat="1" ht="59.25" customHeight="1" hidden="1">
      <c r="A102" s="112">
        <v>41050200</v>
      </c>
      <c r="B102" s="60" t="s">
        <v>243</v>
      </c>
      <c r="C102" s="42"/>
      <c r="D102" s="42"/>
      <c r="E102" s="99">
        <f t="shared" si="2"/>
        <v>0</v>
      </c>
      <c r="F102" s="88" t="e">
        <f t="shared" si="3"/>
        <v>#DIV/0!</v>
      </c>
      <c r="G102" s="99"/>
      <c r="H102" s="99"/>
      <c r="I102" s="95"/>
      <c r="J102" s="96"/>
    </row>
    <row r="103" spans="1:10" s="5" customFormat="1" ht="150" hidden="1">
      <c r="A103" s="112">
        <v>41050300</v>
      </c>
      <c r="B103" s="60" t="s">
        <v>244</v>
      </c>
      <c r="C103" s="42"/>
      <c r="D103" s="42"/>
      <c r="E103" s="99">
        <f t="shared" si="2"/>
        <v>0</v>
      </c>
      <c r="F103" s="88" t="e">
        <f t="shared" si="3"/>
        <v>#DIV/0!</v>
      </c>
      <c r="G103" s="99"/>
      <c r="H103" s="99"/>
      <c r="I103" s="95"/>
      <c r="J103" s="96"/>
    </row>
    <row r="104" spans="1:10" s="25" customFormat="1" ht="192.75" customHeight="1" hidden="1">
      <c r="A104" s="112">
        <v>41050400</v>
      </c>
      <c r="B104" s="49" t="s">
        <v>268</v>
      </c>
      <c r="C104" s="42"/>
      <c r="D104" s="42"/>
      <c r="E104" s="99">
        <f t="shared" si="2"/>
        <v>0</v>
      </c>
      <c r="F104" s="88" t="e">
        <f t="shared" si="3"/>
        <v>#DIV/0!</v>
      </c>
      <c r="G104" s="99"/>
      <c r="H104" s="99"/>
      <c r="I104" s="95"/>
      <c r="J104" s="96"/>
    </row>
    <row r="105" spans="1:10" s="25" customFormat="1" ht="168.75" hidden="1">
      <c r="A105" s="112">
        <v>41050500</v>
      </c>
      <c r="B105" s="101" t="s">
        <v>269</v>
      </c>
      <c r="C105" s="42"/>
      <c r="D105" s="42"/>
      <c r="E105" s="99">
        <f t="shared" si="2"/>
        <v>0</v>
      </c>
      <c r="F105" s="88"/>
      <c r="G105" s="99"/>
      <c r="H105" s="99"/>
      <c r="I105" s="95"/>
      <c r="J105" s="96"/>
    </row>
    <row r="106" spans="1:10" s="5" customFormat="1" ht="118.5" customHeight="1" hidden="1">
      <c r="A106" s="112">
        <v>41050700</v>
      </c>
      <c r="B106" s="70" t="s">
        <v>245</v>
      </c>
      <c r="C106" s="42"/>
      <c r="D106" s="42"/>
      <c r="E106" s="99">
        <f t="shared" si="2"/>
        <v>0</v>
      </c>
      <c r="F106" s="88" t="e">
        <f t="shared" si="3"/>
        <v>#DIV/0!</v>
      </c>
      <c r="G106" s="99"/>
      <c r="H106" s="99"/>
      <c r="I106" s="95"/>
      <c r="J106" s="96"/>
    </row>
    <row r="107" spans="1:10" s="5" customFormat="1" ht="82.5" customHeight="1" hidden="1">
      <c r="A107" s="112">
        <v>41050900</v>
      </c>
      <c r="B107" s="70" t="s">
        <v>274</v>
      </c>
      <c r="C107" s="42"/>
      <c r="D107" s="42"/>
      <c r="E107" s="99">
        <f t="shared" si="2"/>
        <v>0</v>
      </c>
      <c r="F107" s="88" t="e">
        <f t="shared" si="3"/>
        <v>#DIV/0!</v>
      </c>
      <c r="G107" s="99"/>
      <c r="H107" s="99"/>
      <c r="I107" s="95"/>
      <c r="J107" s="96"/>
    </row>
    <row r="108" spans="1:10" s="5" customFormat="1" ht="58.5" customHeight="1">
      <c r="A108" s="112">
        <v>41050900</v>
      </c>
      <c r="B108" s="70" t="s">
        <v>314</v>
      </c>
      <c r="C108" s="42"/>
      <c r="D108" s="42">
        <v>804.45</v>
      </c>
      <c r="E108" s="99">
        <f t="shared" si="2"/>
        <v>804.45</v>
      </c>
      <c r="F108" s="88"/>
      <c r="G108" s="99"/>
      <c r="H108" s="99"/>
      <c r="I108" s="95"/>
      <c r="J108" s="96"/>
    </row>
    <row r="109" spans="1:10" s="5" customFormat="1" ht="37.5">
      <c r="A109" s="112">
        <v>41051000</v>
      </c>
      <c r="B109" s="70" t="s">
        <v>246</v>
      </c>
      <c r="C109" s="42">
        <v>743</v>
      </c>
      <c r="D109" s="42">
        <v>789.9</v>
      </c>
      <c r="E109" s="99">
        <f t="shared" si="2"/>
        <v>46.89999999999998</v>
      </c>
      <c r="F109" s="88">
        <f>D109/C109*100</f>
        <v>106.31224764468372</v>
      </c>
      <c r="G109" s="99"/>
      <c r="H109" s="99"/>
      <c r="I109" s="99"/>
      <c r="J109" s="96"/>
    </row>
    <row r="110" spans="1:10" s="5" customFormat="1" ht="39" customHeight="1">
      <c r="A110" s="112">
        <v>41051100</v>
      </c>
      <c r="B110" s="70" t="s">
        <v>256</v>
      </c>
      <c r="C110" s="42">
        <v>1776.35</v>
      </c>
      <c r="D110" s="42"/>
      <c r="E110" s="99">
        <f t="shared" si="2"/>
        <v>-1776.35</v>
      </c>
      <c r="F110" s="88">
        <f t="shared" si="3"/>
        <v>0</v>
      </c>
      <c r="G110" s="99"/>
      <c r="H110" s="99"/>
      <c r="I110" s="99"/>
      <c r="J110" s="96"/>
    </row>
    <row r="111" spans="1:10" s="5" customFormat="1" ht="38.25" customHeight="1">
      <c r="A111" s="104" t="s">
        <v>223</v>
      </c>
      <c r="B111" s="70" t="s">
        <v>224</v>
      </c>
      <c r="C111" s="42">
        <v>557.667</v>
      </c>
      <c r="D111" s="42">
        <v>475.2</v>
      </c>
      <c r="E111" s="99">
        <f t="shared" si="2"/>
        <v>-82.46700000000004</v>
      </c>
      <c r="F111" s="88">
        <f t="shared" si="3"/>
        <v>85.21214273033907</v>
      </c>
      <c r="G111" s="99"/>
      <c r="H111" s="99"/>
      <c r="I111" s="95"/>
      <c r="J111" s="96"/>
    </row>
    <row r="112" spans="1:10" s="5" customFormat="1" ht="39.75" customHeight="1">
      <c r="A112" s="104" t="s">
        <v>250</v>
      </c>
      <c r="B112" s="70" t="s">
        <v>255</v>
      </c>
      <c r="C112" s="42">
        <v>566.479</v>
      </c>
      <c r="D112" s="42">
        <v>961.922</v>
      </c>
      <c r="E112" s="99">
        <f t="shared" si="2"/>
        <v>395.443</v>
      </c>
      <c r="F112" s="88">
        <f t="shared" si="3"/>
        <v>169.80717731813536</v>
      </c>
      <c r="G112" s="99"/>
      <c r="H112" s="99"/>
      <c r="I112" s="95"/>
      <c r="J112" s="96"/>
    </row>
    <row r="113" spans="1:10" s="5" customFormat="1" ht="40.5" customHeight="1">
      <c r="A113" s="104" t="s">
        <v>225</v>
      </c>
      <c r="B113" s="70" t="s">
        <v>137</v>
      </c>
      <c r="C113" s="42"/>
      <c r="D113" s="42">
        <v>129.3</v>
      </c>
      <c r="E113" s="99">
        <f t="shared" si="2"/>
        <v>129.3</v>
      </c>
      <c r="F113" s="88"/>
      <c r="G113" s="99"/>
      <c r="H113" s="99"/>
      <c r="I113" s="95"/>
      <c r="J113" s="96"/>
    </row>
    <row r="114" spans="1:10" s="5" customFormat="1" ht="37.5" hidden="1">
      <c r="A114" s="104" t="s">
        <v>251</v>
      </c>
      <c r="B114" s="70" t="s">
        <v>254</v>
      </c>
      <c r="C114" s="42"/>
      <c r="D114" s="42"/>
      <c r="E114" s="99">
        <f t="shared" si="2"/>
        <v>0</v>
      </c>
      <c r="F114" s="88"/>
      <c r="G114" s="99"/>
      <c r="H114" s="99"/>
      <c r="I114" s="95"/>
      <c r="J114" s="96"/>
    </row>
    <row r="115" spans="1:10" s="5" customFormat="1" ht="37.5" hidden="1">
      <c r="A115" s="104" t="s">
        <v>252</v>
      </c>
      <c r="B115" s="70" t="s">
        <v>253</v>
      </c>
      <c r="C115" s="42"/>
      <c r="D115" s="42"/>
      <c r="E115" s="99">
        <f t="shared" si="2"/>
        <v>0</v>
      </c>
      <c r="F115" s="88"/>
      <c r="G115" s="99"/>
      <c r="H115" s="99"/>
      <c r="I115" s="95"/>
      <c r="J115" s="96"/>
    </row>
    <row r="116" spans="1:10" s="5" customFormat="1" ht="41.25" customHeight="1">
      <c r="A116" s="104" t="s">
        <v>315</v>
      </c>
      <c r="B116" s="70" t="s">
        <v>316</v>
      </c>
      <c r="C116" s="42"/>
      <c r="D116" s="42">
        <v>1098.6</v>
      </c>
      <c r="E116" s="99">
        <f t="shared" si="2"/>
        <v>1098.6</v>
      </c>
      <c r="F116" s="88"/>
      <c r="G116" s="99"/>
      <c r="H116" s="99"/>
      <c r="I116" s="95"/>
      <c r="J116" s="96"/>
    </row>
    <row r="117" spans="1:10" s="25" customFormat="1" ht="24" customHeight="1">
      <c r="A117" s="104" t="s">
        <v>290</v>
      </c>
      <c r="B117" s="153" t="s">
        <v>292</v>
      </c>
      <c r="C117" s="42"/>
      <c r="D117" s="42"/>
      <c r="E117" s="99"/>
      <c r="F117" s="88"/>
      <c r="G117" s="99">
        <v>4259</v>
      </c>
      <c r="H117" s="99"/>
      <c r="I117" s="99">
        <f>H117-G117</f>
        <v>-4259</v>
      </c>
      <c r="J117" s="96"/>
    </row>
    <row r="118" spans="1:10" s="25" customFormat="1" ht="23.25" customHeight="1">
      <c r="A118" s="104" t="s">
        <v>226</v>
      </c>
      <c r="B118" s="155" t="s">
        <v>227</v>
      </c>
      <c r="C118" s="42">
        <v>292.234</v>
      </c>
      <c r="D118" s="42">
        <v>174.351</v>
      </c>
      <c r="E118" s="99">
        <f>D118-C118</f>
        <v>-117.88299999999998</v>
      </c>
      <c r="F118" s="88">
        <f>D118/C118*100</f>
        <v>59.66143569878933</v>
      </c>
      <c r="G118" s="99"/>
      <c r="H118" s="99"/>
      <c r="I118" s="99">
        <f>H118-G118</f>
        <v>0</v>
      </c>
      <c r="J118" s="96"/>
    </row>
    <row r="119" spans="1:10" s="5" customFormat="1" ht="56.25" hidden="1">
      <c r="A119" s="104" t="s">
        <v>291</v>
      </c>
      <c r="B119" s="152" t="s">
        <v>293</v>
      </c>
      <c r="C119" s="42"/>
      <c r="D119" s="42"/>
      <c r="E119" s="99">
        <f t="shared" si="2"/>
        <v>0</v>
      </c>
      <c r="F119" s="88"/>
      <c r="G119" s="99"/>
      <c r="H119" s="99"/>
      <c r="I119" s="99">
        <f>H119-G119</f>
        <v>0</v>
      </c>
      <c r="J119" s="96"/>
    </row>
    <row r="120" spans="1:10" s="5" customFormat="1" ht="56.25" hidden="1">
      <c r="A120" s="104" t="s">
        <v>287</v>
      </c>
      <c r="B120" s="152" t="s">
        <v>288</v>
      </c>
      <c r="C120" s="42"/>
      <c r="D120" s="42"/>
      <c r="E120" s="99">
        <f t="shared" si="2"/>
        <v>0</v>
      </c>
      <c r="F120" s="88"/>
      <c r="G120" s="99"/>
      <c r="H120" s="99"/>
      <c r="I120" s="95"/>
      <c r="J120" s="96"/>
    </row>
    <row r="121" spans="1:10" s="25" customFormat="1" ht="37.5">
      <c r="A121" s="104" t="s">
        <v>262</v>
      </c>
      <c r="B121" s="101" t="s">
        <v>263</v>
      </c>
      <c r="C121" s="42">
        <v>872.173</v>
      </c>
      <c r="D121" s="42"/>
      <c r="E121" s="99">
        <f>D121-C121</f>
        <v>-872.173</v>
      </c>
      <c r="F121" s="88"/>
      <c r="G121" s="99"/>
      <c r="H121" s="99"/>
      <c r="I121" s="95"/>
      <c r="J121" s="96"/>
    </row>
    <row r="122" spans="1:10" s="25" customFormat="1" ht="37.5">
      <c r="A122" s="104" t="s">
        <v>317</v>
      </c>
      <c r="B122" s="49" t="s">
        <v>319</v>
      </c>
      <c r="C122" s="42"/>
      <c r="D122" s="42">
        <v>6726.222</v>
      </c>
      <c r="E122" s="99">
        <f>D122-C122</f>
        <v>6726.222</v>
      </c>
      <c r="F122" s="88"/>
      <c r="G122" s="99"/>
      <c r="H122" s="99"/>
      <c r="I122" s="95"/>
      <c r="J122" s="96"/>
    </row>
    <row r="123" spans="1:10" s="25" customFormat="1" ht="37.5">
      <c r="A123" s="104" t="s">
        <v>318</v>
      </c>
      <c r="B123" s="49" t="s">
        <v>320</v>
      </c>
      <c r="C123" s="42"/>
      <c r="D123" s="42">
        <v>576.7</v>
      </c>
      <c r="E123" s="99">
        <f>D123-C123</f>
        <v>576.7</v>
      </c>
      <c r="F123" s="88"/>
      <c r="G123" s="99"/>
      <c r="H123" s="99"/>
      <c r="I123" s="95"/>
      <c r="J123" s="96"/>
    </row>
    <row r="124" spans="1:10" s="5" customFormat="1" ht="21.75" customHeight="1">
      <c r="A124" s="113"/>
      <c r="B124" s="106" t="s">
        <v>228</v>
      </c>
      <c r="C124" s="95">
        <f>C90+C91</f>
        <v>164505.354</v>
      </c>
      <c r="D124" s="95">
        <f>D90+D91</f>
        <v>166771.506</v>
      </c>
      <c r="E124" s="95">
        <f t="shared" si="2"/>
        <v>2266.152000000002</v>
      </c>
      <c r="F124" s="96">
        <f t="shared" si="3"/>
        <v>101.37755516455714</v>
      </c>
      <c r="G124" s="95">
        <f>G90+G91</f>
        <v>9896.228000000001</v>
      </c>
      <c r="H124" s="95">
        <f>H90+H91</f>
        <v>2652.545</v>
      </c>
      <c r="I124" s="95">
        <f>H124-G124</f>
        <v>-7243.683000000001</v>
      </c>
      <c r="J124" s="96">
        <f>H124/G124*100</f>
        <v>26.803596279309648</v>
      </c>
    </row>
    <row r="125" spans="1:10" s="26" customFormat="1" ht="27.75" customHeight="1">
      <c r="A125" s="210" t="s">
        <v>295</v>
      </c>
      <c r="B125" s="210"/>
      <c r="C125" s="210"/>
      <c r="D125" s="210"/>
      <c r="E125" s="210"/>
      <c r="F125" s="210"/>
      <c r="G125" s="210"/>
      <c r="H125" s="210"/>
      <c r="I125" s="210"/>
      <c r="J125" s="210"/>
    </row>
    <row r="126" spans="1:10" s="5" customFormat="1" ht="20.25">
      <c r="A126" s="76" t="s">
        <v>321</v>
      </c>
      <c r="B126" s="59" t="s">
        <v>15</v>
      </c>
      <c r="C126" s="54">
        <f>SUM(C127:C129)</f>
        <v>15753.126000000002</v>
      </c>
      <c r="D126" s="54">
        <f>SUM(D127:D130)</f>
        <v>18317.129999999997</v>
      </c>
      <c r="E126" s="55">
        <f aca="true" t="shared" si="4" ref="E126:E133">SUM(D126-C126)</f>
        <v>2564.0039999999954</v>
      </c>
      <c r="F126" s="56">
        <f>SUM(D126/C126*100)</f>
        <v>116.27616004594894</v>
      </c>
      <c r="G126" s="54">
        <f>SUM(G127:G129)</f>
        <v>496.723</v>
      </c>
      <c r="H126" s="54">
        <f>SUM(H127:H129)</f>
        <v>100.62100000000001</v>
      </c>
      <c r="I126" s="55">
        <f aca="true" t="shared" si="5" ref="I126:I133">SUM(H126-G126)</f>
        <v>-396.102</v>
      </c>
      <c r="J126" s="56">
        <f aca="true" t="shared" si="6" ref="J126:J139">SUM(H126/G126*100)</f>
        <v>20.256964142993176</v>
      </c>
    </row>
    <row r="127" spans="1:10" s="5" customFormat="1" ht="56.25">
      <c r="A127" s="48" t="s">
        <v>296</v>
      </c>
      <c r="B127" s="50" t="s">
        <v>297</v>
      </c>
      <c r="C127" s="45">
        <v>12297.958</v>
      </c>
      <c r="D127" s="45">
        <v>13431.321</v>
      </c>
      <c r="E127" s="43">
        <f t="shared" si="4"/>
        <v>1133.3629999999994</v>
      </c>
      <c r="F127" s="44">
        <f>SUM(D127/C127*100)</f>
        <v>109.21586331649532</v>
      </c>
      <c r="G127" s="43">
        <v>475.228</v>
      </c>
      <c r="H127" s="43">
        <v>92.801</v>
      </c>
      <c r="I127" s="43">
        <f t="shared" si="5"/>
        <v>-382.427</v>
      </c>
      <c r="J127" s="56">
        <f t="shared" si="6"/>
        <v>19.52767934549311</v>
      </c>
    </row>
    <row r="128" spans="1:10" s="5" customFormat="1" ht="37.5">
      <c r="A128" s="48" t="s">
        <v>153</v>
      </c>
      <c r="B128" s="50" t="s">
        <v>298</v>
      </c>
      <c r="C128" s="124">
        <v>3291.744</v>
      </c>
      <c r="D128" s="124">
        <v>3591.377</v>
      </c>
      <c r="E128" s="43">
        <f t="shared" si="4"/>
        <v>299.6329999999998</v>
      </c>
      <c r="F128" s="44">
        <f>SUM(D128/C128*100)</f>
        <v>109.10256083097592</v>
      </c>
      <c r="G128" s="124">
        <v>13.695</v>
      </c>
      <c r="H128" s="124">
        <v>0</v>
      </c>
      <c r="I128" s="43">
        <f t="shared" si="5"/>
        <v>-13.695</v>
      </c>
      <c r="J128" s="44">
        <f t="shared" si="6"/>
        <v>0</v>
      </c>
    </row>
    <row r="129" spans="1:10" s="5" customFormat="1" ht="18.75">
      <c r="A129" s="48" t="s">
        <v>238</v>
      </c>
      <c r="B129" s="50" t="s">
        <v>239</v>
      </c>
      <c r="C129" s="124">
        <v>163.424</v>
      </c>
      <c r="D129" s="124">
        <v>195.832</v>
      </c>
      <c r="E129" s="43">
        <f t="shared" si="4"/>
        <v>32.40799999999999</v>
      </c>
      <c r="F129" s="44">
        <f>SUM(D129/C129*100)</f>
        <v>119.83062463285685</v>
      </c>
      <c r="G129" s="124">
        <v>7.8</v>
      </c>
      <c r="H129" s="124">
        <v>7.82</v>
      </c>
      <c r="I129" s="43">
        <f t="shared" si="5"/>
        <v>0.020000000000000462</v>
      </c>
      <c r="J129" s="44">
        <f t="shared" si="6"/>
        <v>100.25641025641025</v>
      </c>
    </row>
    <row r="130" spans="1:10" s="5" customFormat="1" ht="18.75">
      <c r="A130" s="48" t="s">
        <v>348</v>
      </c>
      <c r="B130" s="50" t="s">
        <v>349</v>
      </c>
      <c r="C130" s="124"/>
      <c r="D130" s="124">
        <v>1098.6</v>
      </c>
      <c r="E130" s="43">
        <f t="shared" si="4"/>
        <v>1098.6</v>
      </c>
      <c r="F130" s="44"/>
      <c r="G130" s="124"/>
      <c r="H130" s="124"/>
      <c r="I130" s="43"/>
      <c r="J130" s="44"/>
    </row>
    <row r="131" spans="1:10" s="5" customFormat="1" ht="20.25">
      <c r="A131" s="76" t="s">
        <v>72</v>
      </c>
      <c r="B131" s="53" t="s">
        <v>16</v>
      </c>
      <c r="C131" s="54">
        <f>SUM(C132:C139)</f>
        <v>83118.57899999998</v>
      </c>
      <c r="D131" s="54">
        <f>SUM(D132:D139)</f>
        <v>89905.136</v>
      </c>
      <c r="E131" s="55">
        <f t="shared" si="4"/>
        <v>6786.557000000015</v>
      </c>
      <c r="F131" s="56">
        <f aca="true" t="shared" si="7" ref="F131:F139">SUM(D131/C131*100)</f>
        <v>108.16490979712252</v>
      </c>
      <c r="G131" s="54">
        <f>SUM(G132:G139)</f>
        <v>8167.894999999999</v>
      </c>
      <c r="H131" s="54">
        <f>SUM(H132:H140)</f>
        <v>12606.497</v>
      </c>
      <c r="I131" s="55">
        <f t="shared" si="5"/>
        <v>4438.602000000001</v>
      </c>
      <c r="J131" s="56">
        <f t="shared" si="6"/>
        <v>154.34205508273553</v>
      </c>
    </row>
    <row r="132" spans="1:10" s="5" customFormat="1" ht="36" customHeight="1">
      <c r="A132" s="48" t="s">
        <v>73</v>
      </c>
      <c r="B132" s="50" t="s">
        <v>322</v>
      </c>
      <c r="C132" s="41">
        <v>9704.79</v>
      </c>
      <c r="D132" s="41">
        <v>9720.696</v>
      </c>
      <c r="E132" s="43">
        <f t="shared" si="4"/>
        <v>15.90599999999904</v>
      </c>
      <c r="F132" s="44">
        <f t="shared" si="7"/>
        <v>100.16389844602509</v>
      </c>
      <c r="G132" s="42">
        <v>797.299</v>
      </c>
      <c r="H132" s="42">
        <v>911.819</v>
      </c>
      <c r="I132" s="43">
        <f t="shared" si="5"/>
        <v>114.51999999999998</v>
      </c>
      <c r="J132" s="44">
        <f t="shared" si="6"/>
        <v>114.3634947491468</v>
      </c>
    </row>
    <row r="133" spans="1:10" s="5" customFormat="1" ht="39.75" customHeight="1">
      <c r="A133" s="48" t="s">
        <v>74</v>
      </c>
      <c r="B133" s="50" t="s">
        <v>350</v>
      </c>
      <c r="C133" s="41">
        <v>63684.485</v>
      </c>
      <c r="D133" s="41">
        <v>69639.927</v>
      </c>
      <c r="E133" s="43">
        <f t="shared" si="4"/>
        <v>5955.4419999999955</v>
      </c>
      <c r="F133" s="44">
        <f t="shared" si="7"/>
        <v>109.35148019176097</v>
      </c>
      <c r="G133" s="42">
        <v>6965.294</v>
      </c>
      <c r="H133" s="42">
        <v>4050.698</v>
      </c>
      <c r="I133" s="43">
        <f t="shared" si="5"/>
        <v>-2914.596</v>
      </c>
      <c r="J133" s="44">
        <f t="shared" si="6"/>
        <v>58.155449001865534</v>
      </c>
    </row>
    <row r="134" spans="1:10" s="5" customFormat="1" ht="37.5">
      <c r="A134" s="48" t="s">
        <v>77</v>
      </c>
      <c r="B134" s="50" t="s">
        <v>78</v>
      </c>
      <c r="C134" s="41">
        <v>2571.094</v>
      </c>
      <c r="D134" s="41">
        <v>2570.924</v>
      </c>
      <c r="E134" s="43">
        <f aca="true" t="shared" si="8" ref="E134:E149">SUM(D134-C134)</f>
        <v>-0.17000000000007276</v>
      </c>
      <c r="F134" s="44">
        <f t="shared" si="7"/>
        <v>99.99338802859793</v>
      </c>
      <c r="G134" s="42">
        <v>8.843</v>
      </c>
      <c r="H134" s="42">
        <v>8.4</v>
      </c>
      <c r="I134" s="43">
        <f aca="true" t="shared" si="9" ref="I134:I149">SUM(H134-G134)</f>
        <v>-0.4429999999999996</v>
      </c>
      <c r="J134" s="44">
        <f t="shared" si="6"/>
        <v>94.99038787741718</v>
      </c>
    </row>
    <row r="135" spans="1:10" s="5" customFormat="1" ht="18.75">
      <c r="A135" s="40" t="s">
        <v>79</v>
      </c>
      <c r="B135" s="123" t="s">
        <v>351</v>
      </c>
      <c r="C135" s="42">
        <v>3602.302</v>
      </c>
      <c r="D135" s="42">
        <v>4143.663</v>
      </c>
      <c r="E135" s="43">
        <f t="shared" si="8"/>
        <v>541.3609999999994</v>
      </c>
      <c r="F135" s="44">
        <f t="shared" si="7"/>
        <v>115.02819585920334</v>
      </c>
      <c r="G135" s="42">
        <v>199.587</v>
      </c>
      <c r="H135" s="42">
        <v>145.082</v>
      </c>
      <c r="I135" s="43">
        <f t="shared" si="9"/>
        <v>-54.504999999999995</v>
      </c>
      <c r="J135" s="44">
        <f t="shared" si="6"/>
        <v>72.69110713623633</v>
      </c>
    </row>
    <row r="136" spans="1:10" s="5" customFormat="1" ht="18.75">
      <c r="A136" s="48" t="s">
        <v>138</v>
      </c>
      <c r="B136" s="49" t="s">
        <v>352</v>
      </c>
      <c r="C136" s="41">
        <v>737.153</v>
      </c>
      <c r="D136" s="41">
        <v>721.762</v>
      </c>
      <c r="E136" s="43">
        <f t="shared" si="8"/>
        <v>-15.391000000000076</v>
      </c>
      <c r="F136" s="44">
        <f t="shared" si="7"/>
        <v>97.91210237223478</v>
      </c>
      <c r="G136" s="42">
        <v>0</v>
      </c>
      <c r="H136" s="42">
        <v>0</v>
      </c>
      <c r="I136" s="43">
        <f t="shared" si="9"/>
        <v>0</v>
      </c>
      <c r="J136" s="44">
        <v>0</v>
      </c>
    </row>
    <row r="137" spans="1:10" s="5" customFormat="1" ht="18.75">
      <c r="A137" s="40" t="s">
        <v>139</v>
      </c>
      <c r="B137" s="49" t="s">
        <v>154</v>
      </c>
      <c r="C137" s="41">
        <v>2325.213</v>
      </c>
      <c r="D137" s="41">
        <v>2567.925</v>
      </c>
      <c r="E137" s="43">
        <f t="shared" si="8"/>
        <v>242.712</v>
      </c>
      <c r="F137" s="44">
        <f t="shared" si="7"/>
        <v>110.43826952627565</v>
      </c>
      <c r="G137" s="42">
        <v>43.432</v>
      </c>
      <c r="H137" s="42">
        <v>16.876</v>
      </c>
      <c r="I137" s="43">
        <f t="shared" si="9"/>
        <v>-26.556</v>
      </c>
      <c r="J137" s="44">
        <f t="shared" si="6"/>
        <v>38.85614293608399</v>
      </c>
    </row>
    <row r="138" spans="1:10" s="5" customFormat="1" ht="18.75">
      <c r="A138" s="40" t="s">
        <v>140</v>
      </c>
      <c r="B138" s="49" t="s">
        <v>155</v>
      </c>
      <c r="C138" s="41">
        <v>148.733</v>
      </c>
      <c r="D138" s="41">
        <v>47.129</v>
      </c>
      <c r="E138" s="43">
        <f t="shared" si="8"/>
        <v>-101.60400000000001</v>
      </c>
      <c r="F138" s="44">
        <f t="shared" si="7"/>
        <v>31.68698271399084</v>
      </c>
      <c r="G138" s="42">
        <v>8</v>
      </c>
      <c r="H138" s="42">
        <v>0</v>
      </c>
      <c r="I138" s="43">
        <f t="shared" si="9"/>
        <v>-8</v>
      </c>
      <c r="J138" s="44">
        <f t="shared" si="6"/>
        <v>0</v>
      </c>
    </row>
    <row r="139" spans="1:10" s="5" customFormat="1" ht="18.75">
      <c r="A139" s="40" t="s">
        <v>266</v>
      </c>
      <c r="B139" s="158" t="s">
        <v>279</v>
      </c>
      <c r="C139" s="41">
        <v>344.809</v>
      </c>
      <c r="D139" s="41">
        <v>493.11</v>
      </c>
      <c r="E139" s="43">
        <f t="shared" si="8"/>
        <v>148.301</v>
      </c>
      <c r="F139" s="44">
        <f t="shared" si="7"/>
        <v>143.00960821788294</v>
      </c>
      <c r="G139" s="42">
        <v>145.44</v>
      </c>
      <c r="H139" s="42">
        <v>0</v>
      </c>
      <c r="I139" s="43">
        <f t="shared" si="9"/>
        <v>-145.44</v>
      </c>
      <c r="J139" s="44">
        <f t="shared" si="6"/>
        <v>0</v>
      </c>
    </row>
    <row r="140" spans="1:10" s="5" customFormat="1" ht="30" customHeight="1">
      <c r="A140" s="40" t="s">
        <v>357</v>
      </c>
      <c r="B140" s="198" t="s">
        <v>358</v>
      </c>
      <c r="C140" s="41">
        <v>0</v>
      </c>
      <c r="D140" s="41">
        <v>0</v>
      </c>
      <c r="E140" s="43">
        <v>0</v>
      </c>
      <c r="F140" s="44">
        <v>0</v>
      </c>
      <c r="G140" s="42">
        <v>0</v>
      </c>
      <c r="H140" s="42">
        <v>7473.622</v>
      </c>
      <c r="I140" s="43">
        <f t="shared" si="9"/>
        <v>7473.622</v>
      </c>
      <c r="J140" s="44">
        <v>0</v>
      </c>
    </row>
    <row r="141" spans="1:10" s="5" customFormat="1" ht="20.25" customHeight="1">
      <c r="A141" s="52" t="s">
        <v>80</v>
      </c>
      <c r="B141" s="53" t="s">
        <v>17</v>
      </c>
      <c r="C141" s="54">
        <f>C142+C143+C144+C145+C146+C149+C150+C151</f>
        <v>0</v>
      </c>
      <c r="D141" s="54">
        <f>SUM(D142:D145)+D146+D151+D148</f>
        <v>2081.237</v>
      </c>
      <c r="E141" s="55">
        <f>SUM(D141-C141)</f>
        <v>2081.237</v>
      </c>
      <c r="F141" s="56"/>
      <c r="G141" s="57">
        <f>SUM(G142:G146)+G151</f>
        <v>0</v>
      </c>
      <c r="H141" s="54">
        <f>SUM(H142:H146)+H151</f>
        <v>174</v>
      </c>
      <c r="I141" s="55">
        <f>SUM(H141-G141)</f>
        <v>174</v>
      </c>
      <c r="J141" s="56"/>
    </row>
    <row r="142" spans="1:10" s="5" customFormat="1" ht="24" customHeight="1">
      <c r="A142" s="48" t="s">
        <v>353</v>
      </c>
      <c r="B142" s="50" t="s">
        <v>354</v>
      </c>
      <c r="C142" s="41">
        <v>0</v>
      </c>
      <c r="D142" s="41">
        <v>529.878</v>
      </c>
      <c r="E142" s="43">
        <f t="shared" si="8"/>
        <v>529.878</v>
      </c>
      <c r="F142" s="44"/>
      <c r="G142" s="42">
        <v>0</v>
      </c>
      <c r="H142" s="42">
        <v>174</v>
      </c>
      <c r="I142" s="43">
        <f t="shared" si="9"/>
        <v>174</v>
      </c>
      <c r="J142" s="44"/>
    </row>
    <row r="143" spans="1:10" s="5" customFormat="1" ht="39" customHeight="1">
      <c r="A143" s="48" t="s">
        <v>355</v>
      </c>
      <c r="B143" s="49" t="s">
        <v>356</v>
      </c>
      <c r="C143" s="41">
        <v>0</v>
      </c>
      <c r="D143" s="41">
        <v>200</v>
      </c>
      <c r="E143" s="43">
        <f t="shared" si="8"/>
        <v>200</v>
      </c>
      <c r="F143" s="44"/>
      <c r="G143" s="42">
        <v>0</v>
      </c>
      <c r="H143" s="42">
        <v>0</v>
      </c>
      <c r="I143" s="43">
        <f t="shared" si="9"/>
        <v>0</v>
      </c>
      <c r="J143" s="44"/>
    </row>
    <row r="144" spans="1:10" s="5" customFormat="1" ht="18.75" customHeight="1" hidden="1">
      <c r="A144" s="48"/>
      <c r="B144" s="78"/>
      <c r="C144" s="41"/>
      <c r="D144" s="41"/>
      <c r="E144" s="43">
        <f t="shared" si="8"/>
        <v>0</v>
      </c>
      <c r="F144" s="44"/>
      <c r="G144" s="42">
        <v>0</v>
      </c>
      <c r="H144" s="42">
        <v>0</v>
      </c>
      <c r="I144" s="43">
        <f t="shared" si="9"/>
        <v>0</v>
      </c>
      <c r="J144" s="44"/>
    </row>
    <row r="145" spans="1:10" s="5" customFormat="1" ht="18.75" customHeight="1" hidden="1">
      <c r="A145" s="48"/>
      <c r="B145" s="78"/>
      <c r="C145" s="41"/>
      <c r="D145" s="41"/>
      <c r="E145" s="43">
        <f t="shared" si="8"/>
        <v>0</v>
      </c>
      <c r="F145" s="44"/>
      <c r="G145" s="42">
        <v>0</v>
      </c>
      <c r="H145" s="42">
        <v>0</v>
      </c>
      <c r="I145" s="43">
        <f t="shared" si="9"/>
        <v>0</v>
      </c>
      <c r="J145" s="44"/>
    </row>
    <row r="146" spans="1:10" s="5" customFormat="1" ht="18.75" customHeight="1" hidden="1">
      <c r="A146" s="48"/>
      <c r="B146" s="78"/>
      <c r="C146" s="41"/>
      <c r="D146" s="41"/>
      <c r="E146" s="43">
        <f t="shared" si="8"/>
        <v>0</v>
      </c>
      <c r="F146" s="44"/>
      <c r="G146" s="42">
        <v>0</v>
      </c>
      <c r="H146" s="42">
        <v>0</v>
      </c>
      <c r="I146" s="43">
        <f t="shared" si="9"/>
        <v>0</v>
      </c>
      <c r="J146" s="44"/>
    </row>
    <row r="147" spans="1:10" s="5" customFormat="1" ht="18.75" customHeight="1" hidden="1">
      <c r="A147" s="48"/>
      <c r="B147" s="78"/>
      <c r="C147" s="41"/>
      <c r="D147" s="41"/>
      <c r="E147" s="43">
        <f t="shared" si="8"/>
        <v>0</v>
      </c>
      <c r="F147" s="44"/>
      <c r="G147" s="42">
        <v>0</v>
      </c>
      <c r="H147" s="42">
        <v>0</v>
      </c>
      <c r="I147" s="43">
        <f t="shared" si="9"/>
        <v>0</v>
      </c>
      <c r="J147" s="44"/>
    </row>
    <row r="148" spans="1:10" s="5" customFormat="1" ht="18.75" customHeight="1">
      <c r="A148" s="48" t="s">
        <v>81</v>
      </c>
      <c r="B148" s="79" t="s">
        <v>203</v>
      </c>
      <c r="C148" s="41">
        <f>C149</f>
        <v>0</v>
      </c>
      <c r="D148" s="41">
        <f>D149</f>
        <v>1351.359</v>
      </c>
      <c r="E148" s="43">
        <f t="shared" si="8"/>
        <v>1351.359</v>
      </c>
      <c r="F148" s="44"/>
      <c r="G148" s="42">
        <v>0</v>
      </c>
      <c r="H148" s="42">
        <v>0</v>
      </c>
      <c r="I148" s="43">
        <f t="shared" si="9"/>
        <v>0</v>
      </c>
      <c r="J148" s="44"/>
    </row>
    <row r="149" spans="1:10" s="5" customFormat="1" ht="18.75" customHeight="1">
      <c r="A149" s="48" t="s">
        <v>141</v>
      </c>
      <c r="B149" s="78" t="s">
        <v>156</v>
      </c>
      <c r="C149" s="41">
        <v>0</v>
      </c>
      <c r="D149" s="41">
        <v>1351.359</v>
      </c>
      <c r="E149" s="43">
        <f t="shared" si="8"/>
        <v>1351.359</v>
      </c>
      <c r="F149" s="44"/>
      <c r="G149" s="42">
        <v>0</v>
      </c>
      <c r="H149" s="42">
        <v>0</v>
      </c>
      <c r="I149" s="43">
        <f t="shared" si="9"/>
        <v>0</v>
      </c>
      <c r="J149" s="44"/>
    </row>
    <row r="150" spans="1:10" s="5" customFormat="1" ht="18.75" customHeight="1" hidden="1">
      <c r="A150" s="48"/>
      <c r="B150" s="78"/>
      <c r="C150" s="41"/>
      <c r="D150" s="41"/>
      <c r="E150" s="43"/>
      <c r="F150" s="44"/>
      <c r="G150" s="42"/>
      <c r="H150" s="42"/>
      <c r="I150" s="43"/>
      <c r="J150" s="44"/>
    </row>
    <row r="151" spans="1:10" s="5" customFormat="1" ht="18.75" customHeight="1" hidden="1">
      <c r="A151" s="48"/>
      <c r="B151" s="78"/>
      <c r="C151" s="41"/>
      <c r="D151" s="41"/>
      <c r="E151" s="43"/>
      <c r="F151" s="44"/>
      <c r="G151" s="42"/>
      <c r="H151" s="42"/>
      <c r="I151" s="43"/>
      <c r="J151" s="44"/>
    </row>
    <row r="152" spans="1:10" s="5" customFormat="1" ht="18.75" customHeight="1" hidden="1">
      <c r="A152" s="48"/>
      <c r="B152" s="78"/>
      <c r="C152" s="41"/>
      <c r="D152" s="41"/>
      <c r="E152" s="43"/>
      <c r="F152" s="44"/>
      <c r="G152" s="42"/>
      <c r="H152" s="42"/>
      <c r="I152" s="43"/>
      <c r="J152" s="44"/>
    </row>
    <row r="153" spans="1:10" s="5" customFormat="1" ht="18.75" customHeight="1" hidden="1">
      <c r="A153" s="48"/>
      <c r="B153" s="78"/>
      <c r="C153" s="41"/>
      <c r="D153" s="41"/>
      <c r="E153" s="43"/>
      <c r="F153" s="44"/>
      <c r="G153" s="42"/>
      <c r="H153" s="42"/>
      <c r="I153" s="43"/>
      <c r="J153" s="44"/>
    </row>
    <row r="154" spans="1:10" s="5" customFormat="1" ht="18.75" customHeight="1" hidden="1">
      <c r="A154" s="48"/>
      <c r="B154" s="49"/>
      <c r="C154" s="41"/>
      <c r="D154" s="41"/>
      <c r="E154" s="43"/>
      <c r="F154" s="44"/>
      <c r="G154" s="42"/>
      <c r="H154" s="42"/>
      <c r="I154" s="43"/>
      <c r="J154" s="44"/>
    </row>
    <row r="155" spans="1:10" s="5" customFormat="1" ht="18.75" customHeight="1" hidden="1">
      <c r="A155" s="48"/>
      <c r="B155" s="49"/>
      <c r="C155" s="41"/>
      <c r="D155" s="41"/>
      <c r="E155" s="43"/>
      <c r="F155" s="44"/>
      <c r="G155" s="42"/>
      <c r="H155" s="42"/>
      <c r="I155" s="43"/>
      <c r="J155" s="44"/>
    </row>
    <row r="156" spans="1:10" s="5" customFormat="1" ht="20.25">
      <c r="A156" s="76" t="s">
        <v>82</v>
      </c>
      <c r="B156" s="53" t="s">
        <v>18</v>
      </c>
      <c r="C156" s="54">
        <f>C163+C189+C192+C198+C203+C204+C207+C215</f>
        <v>6353.055</v>
      </c>
      <c r="D156" s="54">
        <f>D163+D189+D192+D198+D203+D204+D207+D215</f>
        <v>7617.835999999999</v>
      </c>
      <c r="E156" s="57">
        <f>SUM(D156-C156)</f>
        <v>1264.780999999999</v>
      </c>
      <c r="F156" s="77">
        <f>SUM(D156/C156*100)</f>
        <v>119.90823312563796</v>
      </c>
      <c r="G156" s="54">
        <f>G163+G189+G192+G198+G203+G204+G207+G215</f>
        <v>1405.938</v>
      </c>
      <c r="H156" s="54">
        <f>H163+H189+H192+H198+H203+H204+H207+H215</f>
        <v>245.956</v>
      </c>
      <c r="I156" s="57">
        <f>SUM(H156-G156)</f>
        <v>-1159.9820000000002</v>
      </c>
      <c r="J156" s="77">
        <f>SUM(H156/G156*100)</f>
        <v>17.494085798947033</v>
      </c>
    </row>
    <row r="157" spans="1:10" s="5" customFormat="1" ht="20.25" customHeight="1" hidden="1">
      <c r="A157" s="48"/>
      <c r="B157" s="70"/>
      <c r="C157" s="41"/>
      <c r="D157" s="41"/>
      <c r="E157" s="43"/>
      <c r="F157" s="44"/>
      <c r="G157" s="46"/>
      <c r="H157" s="42"/>
      <c r="I157" s="43"/>
      <c r="J157" s="44"/>
    </row>
    <row r="158" spans="1:10" s="5" customFormat="1" ht="18.75" customHeight="1" hidden="1">
      <c r="A158" s="48"/>
      <c r="B158" s="70"/>
      <c r="C158" s="41"/>
      <c r="D158" s="41"/>
      <c r="E158" s="43"/>
      <c r="F158" s="44"/>
      <c r="G158" s="42"/>
      <c r="H158" s="42"/>
      <c r="I158" s="43"/>
      <c r="J158" s="44"/>
    </row>
    <row r="159" spans="1:10" s="5" customFormat="1" ht="18.75" customHeight="1" hidden="1">
      <c r="A159" s="48"/>
      <c r="B159" s="70"/>
      <c r="C159" s="41"/>
      <c r="D159" s="41"/>
      <c r="E159" s="43"/>
      <c r="F159" s="44"/>
      <c r="G159" s="42"/>
      <c r="H159" s="42"/>
      <c r="I159" s="43"/>
      <c r="J159" s="44"/>
    </row>
    <row r="160" spans="1:10" ht="18.75" customHeight="1" hidden="1">
      <c r="A160" s="48"/>
      <c r="B160" s="69"/>
      <c r="C160" s="41"/>
      <c r="D160" s="41"/>
      <c r="E160" s="43"/>
      <c r="F160" s="44"/>
      <c r="G160" s="42"/>
      <c r="H160" s="42"/>
      <c r="I160" s="43"/>
      <c r="J160" s="44"/>
    </row>
    <row r="161" spans="1:10" ht="18.75" customHeight="1" hidden="1">
      <c r="A161" s="48"/>
      <c r="B161" s="69"/>
      <c r="C161" s="41"/>
      <c r="D161" s="41"/>
      <c r="E161" s="43"/>
      <c r="F161" s="44"/>
      <c r="G161" s="42"/>
      <c r="H161" s="42"/>
      <c r="I161" s="43"/>
      <c r="J161" s="44"/>
    </row>
    <row r="162" spans="1:10" ht="18.75" customHeight="1" hidden="1">
      <c r="A162" s="48"/>
      <c r="B162" s="69"/>
      <c r="C162" s="41"/>
      <c r="D162" s="41"/>
      <c r="E162" s="43"/>
      <c r="F162" s="44"/>
      <c r="G162" s="42"/>
      <c r="H162" s="42"/>
      <c r="I162" s="43"/>
      <c r="J162" s="44"/>
    </row>
    <row r="163" spans="1:10" ht="37.5" customHeight="1">
      <c r="A163" s="48" t="s">
        <v>88</v>
      </c>
      <c r="B163" s="69" t="s">
        <v>191</v>
      </c>
      <c r="C163" s="41">
        <f>SUM(C164:C168)</f>
        <v>607.344</v>
      </c>
      <c r="D163" s="41">
        <f>SUM(D164:D168)</f>
        <v>634.057</v>
      </c>
      <c r="E163" s="43">
        <f>SUM(D163-C163)</f>
        <v>26.712999999999965</v>
      </c>
      <c r="F163" s="44">
        <f>SUM(D163/C163*100)</f>
        <v>104.39833109407517</v>
      </c>
      <c r="G163" s="41"/>
      <c r="H163" s="41"/>
      <c r="I163" s="43"/>
      <c r="J163" s="88"/>
    </row>
    <row r="164" spans="1:10" ht="18.75">
      <c r="A164" s="48"/>
      <c r="B164" s="69"/>
      <c r="C164" s="41"/>
      <c r="D164" s="41"/>
      <c r="E164" s="43"/>
      <c r="F164" s="44"/>
      <c r="G164" s="42"/>
      <c r="H164" s="42"/>
      <c r="I164" s="43"/>
      <c r="J164" s="88"/>
    </row>
    <row r="165" spans="1:10" ht="18.75">
      <c r="A165" s="48" t="s">
        <v>192</v>
      </c>
      <c r="B165" s="123" t="s">
        <v>90</v>
      </c>
      <c r="C165" s="41">
        <v>62.367</v>
      </c>
      <c r="D165" s="41">
        <v>50.93</v>
      </c>
      <c r="E165" s="43">
        <f>SUM(D165-C165)</f>
        <v>-11.436999999999998</v>
      </c>
      <c r="F165" s="44">
        <f>SUM(D165/C165*100)</f>
        <v>81.66177625988102</v>
      </c>
      <c r="G165" s="42"/>
      <c r="H165" s="42"/>
      <c r="I165" s="43"/>
      <c r="J165" s="44"/>
    </row>
    <row r="166" spans="1:10" ht="37.5">
      <c r="A166" s="48" t="s">
        <v>89</v>
      </c>
      <c r="B166" s="67" t="s">
        <v>22</v>
      </c>
      <c r="C166" s="41">
        <v>434.977</v>
      </c>
      <c r="D166" s="41">
        <v>383.158</v>
      </c>
      <c r="E166" s="43">
        <f>SUM(D166-C166)</f>
        <v>-51.81899999999996</v>
      </c>
      <c r="F166" s="44">
        <f>SUM(D166/C166*100)</f>
        <v>88.08695632182852</v>
      </c>
      <c r="G166" s="42"/>
      <c r="H166" s="42"/>
      <c r="I166" s="43"/>
      <c r="J166" s="44"/>
    </row>
    <row r="167" spans="1:10" s="5" customFormat="1" ht="18.75" hidden="1">
      <c r="A167" s="48"/>
      <c r="B167" s="68"/>
      <c r="C167" s="41"/>
      <c r="D167" s="41"/>
      <c r="E167" s="43"/>
      <c r="F167" s="44"/>
      <c r="G167" s="42"/>
      <c r="H167" s="42"/>
      <c r="I167" s="43"/>
      <c r="J167" s="44"/>
    </row>
    <row r="168" spans="1:10" ht="37.5">
      <c r="A168" s="48" t="s">
        <v>91</v>
      </c>
      <c r="B168" s="50" t="s">
        <v>23</v>
      </c>
      <c r="C168" s="41">
        <v>110</v>
      </c>
      <c r="D168" s="41">
        <v>199.969</v>
      </c>
      <c r="E168" s="43">
        <f>SUM(D168-C168)</f>
        <v>89.969</v>
      </c>
      <c r="F168" s="44">
        <f>SUM(D168/C168*100)</f>
        <v>181.79</v>
      </c>
      <c r="G168" s="42"/>
      <c r="H168" s="42"/>
      <c r="I168" s="43"/>
      <c r="J168" s="44"/>
    </row>
    <row r="169" spans="1:10" ht="18.75" customHeight="1" hidden="1">
      <c r="A169" s="48"/>
      <c r="B169" s="69"/>
      <c r="C169" s="41"/>
      <c r="D169" s="41"/>
      <c r="E169" s="43"/>
      <c r="F169" s="44"/>
      <c r="G169" s="42"/>
      <c r="H169" s="42"/>
      <c r="I169" s="43"/>
      <c r="J169" s="44"/>
    </row>
    <row r="170" spans="1:10" s="5" customFormat="1" ht="18.75" customHeight="1" hidden="1">
      <c r="A170" s="65"/>
      <c r="B170" s="159"/>
      <c r="C170" s="61"/>
      <c r="D170" s="61"/>
      <c r="E170" s="62"/>
      <c r="F170" s="63"/>
      <c r="G170" s="64"/>
      <c r="H170" s="64"/>
      <c r="I170" s="62"/>
      <c r="J170" s="63"/>
    </row>
    <row r="171" spans="1:10" s="5" customFormat="1" ht="18.75" customHeight="1" hidden="1">
      <c r="A171" s="65"/>
      <c r="B171" s="159"/>
      <c r="C171" s="61"/>
      <c r="D171" s="61"/>
      <c r="E171" s="62"/>
      <c r="F171" s="63"/>
      <c r="G171" s="64"/>
      <c r="H171" s="64"/>
      <c r="I171" s="62"/>
      <c r="J171" s="63"/>
    </row>
    <row r="172" spans="1:10" s="5" customFormat="1" ht="18.75" customHeight="1" hidden="1">
      <c r="A172" s="65"/>
      <c r="B172" s="159"/>
      <c r="C172" s="61"/>
      <c r="D172" s="61"/>
      <c r="E172" s="62"/>
      <c r="F172" s="63"/>
      <c r="G172" s="64"/>
      <c r="H172" s="64"/>
      <c r="I172" s="62"/>
      <c r="J172" s="63"/>
    </row>
    <row r="173" spans="1:10" s="5" customFormat="1" ht="18.75" customHeight="1" hidden="1">
      <c r="A173" s="160"/>
      <c r="B173" s="159"/>
      <c r="C173" s="61"/>
      <c r="D173" s="61"/>
      <c r="E173" s="62"/>
      <c r="F173" s="63"/>
      <c r="G173" s="64"/>
      <c r="H173" s="64"/>
      <c r="I173" s="62"/>
      <c r="J173" s="63"/>
    </row>
    <row r="174" spans="1:10" ht="18.75" customHeight="1" hidden="1">
      <c r="A174" s="160"/>
      <c r="B174" s="159"/>
      <c r="C174" s="61"/>
      <c r="D174" s="61"/>
      <c r="E174" s="62"/>
      <c r="F174" s="63"/>
      <c r="G174" s="64"/>
      <c r="H174" s="64"/>
      <c r="I174" s="62"/>
      <c r="J174" s="63"/>
    </row>
    <row r="175" spans="1:10" ht="18.75" customHeight="1" hidden="1">
      <c r="A175" s="160"/>
      <c r="B175" s="159"/>
      <c r="C175" s="61"/>
      <c r="D175" s="61"/>
      <c r="E175" s="62"/>
      <c r="F175" s="63"/>
      <c r="G175" s="64"/>
      <c r="H175" s="64"/>
      <c r="I175" s="62"/>
      <c r="J175" s="63"/>
    </row>
    <row r="176" spans="1:10" ht="18.75" customHeight="1" hidden="1">
      <c r="A176" s="160"/>
      <c r="B176" s="159"/>
      <c r="C176" s="61"/>
      <c r="D176" s="61"/>
      <c r="E176" s="62"/>
      <c r="F176" s="63"/>
      <c r="G176" s="64"/>
      <c r="H176" s="64"/>
      <c r="I176" s="62"/>
      <c r="J176" s="63"/>
    </row>
    <row r="177" spans="1:10" ht="18.75" customHeight="1" hidden="1">
      <c r="A177" s="160"/>
      <c r="B177" s="159"/>
      <c r="C177" s="61"/>
      <c r="D177" s="61"/>
      <c r="E177" s="62"/>
      <c r="F177" s="63"/>
      <c r="G177" s="64"/>
      <c r="H177" s="64"/>
      <c r="I177" s="62"/>
      <c r="J177" s="63"/>
    </row>
    <row r="178" spans="1:10" ht="18.75" customHeight="1" hidden="1">
      <c r="A178" s="160"/>
      <c r="B178" s="159"/>
      <c r="C178" s="61"/>
      <c r="D178" s="61"/>
      <c r="E178" s="62"/>
      <c r="F178" s="63"/>
      <c r="G178" s="64"/>
      <c r="H178" s="64"/>
      <c r="I178" s="62"/>
      <c r="J178" s="63"/>
    </row>
    <row r="179" spans="1:10" ht="18.75" customHeight="1" hidden="1">
      <c r="A179" s="51"/>
      <c r="B179" s="50"/>
      <c r="C179" s="41"/>
      <c r="D179" s="41"/>
      <c r="E179" s="43"/>
      <c r="F179" s="44"/>
      <c r="G179" s="42"/>
      <c r="H179" s="42"/>
      <c r="I179" s="43"/>
      <c r="J179" s="44"/>
    </row>
    <row r="180" spans="1:10" ht="18.75" customHeight="1" hidden="1">
      <c r="A180" s="65"/>
      <c r="B180" s="161"/>
      <c r="C180" s="61"/>
      <c r="D180" s="61"/>
      <c r="E180" s="62"/>
      <c r="F180" s="63"/>
      <c r="G180" s="64"/>
      <c r="H180" s="64"/>
      <c r="I180" s="62"/>
      <c r="J180" s="63"/>
    </row>
    <row r="181" spans="1:10" ht="18.75" customHeight="1" hidden="1">
      <c r="A181" s="65"/>
      <c r="B181" s="162"/>
      <c r="C181" s="61"/>
      <c r="D181" s="61"/>
      <c r="E181" s="62"/>
      <c r="F181" s="63"/>
      <c r="G181" s="64"/>
      <c r="H181" s="64"/>
      <c r="I181" s="62"/>
      <c r="J181" s="63"/>
    </row>
    <row r="182" spans="1:10" ht="18.75" customHeight="1" hidden="1">
      <c r="A182" s="65"/>
      <c r="B182" s="66"/>
      <c r="C182" s="61"/>
      <c r="D182" s="61"/>
      <c r="E182" s="62"/>
      <c r="F182" s="63"/>
      <c r="G182" s="64"/>
      <c r="H182" s="64"/>
      <c r="I182" s="62"/>
      <c r="J182" s="63"/>
    </row>
    <row r="183" spans="1:10" s="5" customFormat="1" ht="18.75" customHeight="1" hidden="1">
      <c r="A183" s="65"/>
      <c r="B183" s="66"/>
      <c r="C183" s="61"/>
      <c r="D183" s="61"/>
      <c r="E183" s="62"/>
      <c r="F183" s="63"/>
      <c r="G183" s="64"/>
      <c r="H183" s="64"/>
      <c r="I183" s="62"/>
      <c r="J183" s="63"/>
    </row>
    <row r="184" spans="1:10" ht="18.75" customHeight="1" hidden="1">
      <c r="A184" s="163"/>
      <c r="B184" s="164"/>
      <c r="C184" s="61"/>
      <c r="D184" s="61"/>
      <c r="E184" s="62"/>
      <c r="F184" s="63"/>
      <c r="G184" s="64"/>
      <c r="H184" s="64"/>
      <c r="I184" s="62"/>
      <c r="J184" s="63"/>
    </row>
    <row r="185" spans="1:10" ht="18.75" customHeight="1" hidden="1">
      <c r="A185" s="65"/>
      <c r="B185" s="66"/>
      <c r="C185" s="61"/>
      <c r="D185" s="61"/>
      <c r="E185" s="62"/>
      <c r="F185" s="63"/>
      <c r="G185" s="64"/>
      <c r="H185" s="64"/>
      <c r="I185" s="62"/>
      <c r="J185" s="63"/>
    </row>
    <row r="186" spans="1:10" ht="18.75" customHeight="1" hidden="1">
      <c r="A186" s="65"/>
      <c r="B186" s="165"/>
      <c r="C186" s="61"/>
      <c r="D186" s="61"/>
      <c r="E186" s="62"/>
      <c r="F186" s="63"/>
      <c r="G186" s="64"/>
      <c r="H186" s="64"/>
      <c r="I186" s="62"/>
      <c r="J186" s="63"/>
    </row>
    <row r="187" spans="1:10" ht="18.75" customHeight="1" hidden="1">
      <c r="A187" s="65"/>
      <c r="B187" s="165"/>
      <c r="C187" s="61"/>
      <c r="D187" s="61"/>
      <c r="E187" s="62"/>
      <c r="F187" s="63"/>
      <c r="G187" s="64"/>
      <c r="H187" s="64"/>
      <c r="I187" s="62"/>
      <c r="J187" s="63"/>
    </row>
    <row r="188" spans="1:10" ht="39" customHeight="1" hidden="1">
      <c r="A188" s="48"/>
      <c r="B188" s="71"/>
      <c r="C188" s="41"/>
      <c r="D188" s="41"/>
      <c r="E188" s="43"/>
      <c r="F188" s="44"/>
      <c r="G188" s="42"/>
      <c r="H188" s="42"/>
      <c r="I188" s="43"/>
      <c r="J188" s="44"/>
    </row>
    <row r="189" spans="1:10" ht="37.5">
      <c r="A189" s="48" t="s">
        <v>92</v>
      </c>
      <c r="B189" s="71" t="s">
        <v>193</v>
      </c>
      <c r="C189" s="41">
        <f>C190+C191</f>
        <v>3963.296</v>
      </c>
      <c r="D189" s="41">
        <f>D190+D191</f>
        <v>5012.825</v>
      </c>
      <c r="E189" s="43">
        <f>SUM(D189-C189)</f>
        <v>1049.529</v>
      </c>
      <c r="F189" s="44">
        <f>SUM(D189/C189*100)</f>
        <v>126.48121664392464</v>
      </c>
      <c r="G189" s="42">
        <f>G190+G191</f>
        <v>1366.884</v>
      </c>
      <c r="H189" s="42">
        <f>H190+H191</f>
        <v>245.956</v>
      </c>
      <c r="I189" s="43">
        <f aca="true" t="shared" si="10" ref="I189:I198">SUM(H189-G189)</f>
        <v>-1120.928</v>
      </c>
      <c r="J189" s="44">
        <f>SUM(H189/G189*100)</f>
        <v>17.99391901580529</v>
      </c>
    </row>
    <row r="190" spans="1:10" ht="45" customHeight="1">
      <c r="A190" s="48" t="s">
        <v>93</v>
      </c>
      <c r="B190" s="71" t="s">
        <v>98</v>
      </c>
      <c r="C190" s="41">
        <v>3939.479</v>
      </c>
      <c r="D190" s="41">
        <v>4979.132</v>
      </c>
      <c r="E190" s="43">
        <f>SUM(D190-C190)</f>
        <v>1039.6529999999998</v>
      </c>
      <c r="F190" s="44">
        <f>SUM(D190/C190*100)</f>
        <v>126.39062170403751</v>
      </c>
      <c r="G190" s="42">
        <v>1366.884</v>
      </c>
      <c r="H190" s="42">
        <v>245.956</v>
      </c>
      <c r="I190" s="43">
        <f t="shared" si="10"/>
        <v>-1120.928</v>
      </c>
      <c r="J190" s="44">
        <f>SUM(H190/G190*100)</f>
        <v>17.99391901580529</v>
      </c>
    </row>
    <row r="191" spans="1:10" ht="21" customHeight="1">
      <c r="A191" s="48" t="s">
        <v>299</v>
      </c>
      <c r="B191" s="71" t="s">
        <v>300</v>
      </c>
      <c r="C191" s="41">
        <v>23.817</v>
      </c>
      <c r="D191" s="41">
        <v>33.693</v>
      </c>
      <c r="E191" s="43">
        <f>SUM(D191-C191)</f>
        <v>9.875999999999998</v>
      </c>
      <c r="F191" s="44">
        <f>SUM(D191/C191*100)</f>
        <v>141.46617961959944</v>
      </c>
      <c r="G191" s="42"/>
      <c r="H191" s="42"/>
      <c r="I191" s="43">
        <f t="shared" si="10"/>
        <v>0</v>
      </c>
      <c r="J191" s="44"/>
    </row>
    <row r="192" spans="1:10" ht="18.75">
      <c r="A192" s="48" t="s">
        <v>142</v>
      </c>
      <c r="B192" s="71" t="s">
        <v>99</v>
      </c>
      <c r="C192" s="41">
        <f>C193+C194+C195</f>
        <v>654.094</v>
      </c>
      <c r="D192" s="41">
        <f>D193+D194+D195</f>
        <v>913.353</v>
      </c>
      <c r="E192" s="43">
        <f>SUM(D192-C192)</f>
        <v>259.2589999999999</v>
      </c>
      <c r="F192" s="44">
        <f>SUM(D192/C192*100)</f>
        <v>139.63635196164464</v>
      </c>
      <c r="G192" s="41">
        <f>G193+G194+G195</f>
        <v>25</v>
      </c>
      <c r="H192" s="41">
        <f>H193+H194+H195</f>
        <v>0</v>
      </c>
      <c r="I192" s="43">
        <f t="shared" si="10"/>
        <v>-25</v>
      </c>
      <c r="J192" s="44">
        <f>SUM(H192/G192*100)</f>
        <v>0</v>
      </c>
    </row>
    <row r="193" spans="1:10" ht="18.75">
      <c r="A193" s="48" t="s">
        <v>143</v>
      </c>
      <c r="B193" s="71" t="s">
        <v>194</v>
      </c>
      <c r="C193" s="41">
        <v>654.094</v>
      </c>
      <c r="D193" s="41">
        <v>913.353</v>
      </c>
      <c r="E193" s="43">
        <f>SUM(D193-C193)</f>
        <v>259.2589999999999</v>
      </c>
      <c r="F193" s="44">
        <f>SUM(D193/C193*100)</f>
        <v>139.63635196164464</v>
      </c>
      <c r="G193" s="42">
        <v>25</v>
      </c>
      <c r="H193" s="42">
        <v>0</v>
      </c>
      <c r="I193" s="43">
        <f t="shared" si="10"/>
        <v>-25</v>
      </c>
      <c r="J193" s="44">
        <f>SUM(H193/G193*100)</f>
        <v>0</v>
      </c>
    </row>
    <row r="194" spans="1:10" ht="18.75" customHeight="1" hidden="1">
      <c r="A194" s="48"/>
      <c r="B194" s="71"/>
      <c r="C194" s="41"/>
      <c r="D194" s="41"/>
      <c r="E194" s="43"/>
      <c r="F194" s="44"/>
      <c r="G194" s="42"/>
      <c r="H194" s="42"/>
      <c r="I194" s="43">
        <f t="shared" si="10"/>
        <v>0</v>
      </c>
      <c r="J194" s="44"/>
    </row>
    <row r="195" spans="1:10" ht="18.75" customHeight="1" hidden="1">
      <c r="A195" s="48"/>
      <c r="B195" s="71"/>
      <c r="C195" s="41"/>
      <c r="D195" s="41"/>
      <c r="E195" s="43"/>
      <c r="F195" s="44"/>
      <c r="G195" s="42"/>
      <c r="H195" s="42"/>
      <c r="I195" s="43">
        <f t="shared" si="10"/>
        <v>0</v>
      </c>
      <c r="J195" s="44"/>
    </row>
    <row r="196" spans="1:10" ht="18.75" customHeight="1" hidden="1">
      <c r="A196" s="48"/>
      <c r="B196" s="49"/>
      <c r="C196" s="41"/>
      <c r="D196" s="41"/>
      <c r="E196" s="43"/>
      <c r="F196" s="44"/>
      <c r="G196" s="41"/>
      <c r="H196" s="41"/>
      <c r="I196" s="43">
        <f t="shared" si="10"/>
        <v>0</v>
      </c>
      <c r="J196" s="44"/>
    </row>
    <row r="197" spans="1:10" ht="18.75" customHeight="1" hidden="1">
      <c r="A197" s="51"/>
      <c r="B197" s="49"/>
      <c r="C197" s="41"/>
      <c r="D197" s="41"/>
      <c r="E197" s="43"/>
      <c r="F197" s="44"/>
      <c r="G197" s="42"/>
      <c r="H197" s="42"/>
      <c r="I197" s="43">
        <f t="shared" si="10"/>
        <v>0</v>
      </c>
      <c r="J197" s="44"/>
    </row>
    <row r="198" spans="1:10" ht="56.25">
      <c r="A198" s="51" t="s">
        <v>94</v>
      </c>
      <c r="B198" s="49" t="s">
        <v>195</v>
      </c>
      <c r="C198" s="41">
        <v>142.02</v>
      </c>
      <c r="D198" s="41">
        <v>0</v>
      </c>
      <c r="E198" s="43">
        <f>SUM(D198-C198)</f>
        <v>-142.02</v>
      </c>
      <c r="F198" s="44">
        <f>SUM(D198/C198*100)</f>
        <v>0</v>
      </c>
      <c r="G198" s="42">
        <v>6.48</v>
      </c>
      <c r="H198" s="42">
        <v>0</v>
      </c>
      <c r="I198" s="43">
        <f t="shared" si="10"/>
        <v>-6.48</v>
      </c>
      <c r="J198" s="44">
        <f>SUM(H198/G198*100)</f>
        <v>0</v>
      </c>
    </row>
    <row r="199" spans="1:10" ht="18.75" customHeight="1" hidden="1">
      <c r="A199" s="51"/>
      <c r="B199" s="49"/>
      <c r="C199" s="41"/>
      <c r="D199" s="41"/>
      <c r="E199" s="43"/>
      <c r="F199" s="44"/>
      <c r="G199" s="42"/>
      <c r="H199" s="42"/>
      <c r="I199" s="43"/>
      <c r="J199" s="44"/>
    </row>
    <row r="200" spans="1:10" ht="18" customHeight="1" hidden="1">
      <c r="A200" s="72"/>
      <c r="B200" s="73"/>
      <c r="C200" s="41"/>
      <c r="D200" s="41"/>
      <c r="E200" s="43"/>
      <c r="F200" s="44"/>
      <c r="G200" s="42"/>
      <c r="H200" s="42"/>
      <c r="I200" s="43"/>
      <c r="J200" s="44"/>
    </row>
    <row r="201" spans="1:10" ht="19.5" customHeight="1" hidden="1">
      <c r="A201" s="72"/>
      <c r="B201" s="73"/>
      <c r="C201" s="41"/>
      <c r="D201" s="41"/>
      <c r="E201" s="43"/>
      <c r="F201" s="44"/>
      <c r="G201" s="42"/>
      <c r="H201" s="42"/>
      <c r="I201" s="43"/>
      <c r="J201" s="44"/>
    </row>
    <row r="202" spans="1:10" ht="18.75" customHeight="1" hidden="1">
      <c r="A202" s="72"/>
      <c r="B202" s="73"/>
      <c r="C202" s="41"/>
      <c r="D202" s="41"/>
      <c r="E202" s="43"/>
      <c r="F202" s="44"/>
      <c r="G202" s="42"/>
      <c r="H202" s="42"/>
      <c r="I202" s="43"/>
      <c r="J202" s="44"/>
    </row>
    <row r="203" spans="1:10" ht="56.25">
      <c r="A203" s="72" t="s">
        <v>95</v>
      </c>
      <c r="B203" s="73" t="s">
        <v>196</v>
      </c>
      <c r="C203" s="41">
        <v>22.812</v>
      </c>
      <c r="D203" s="41">
        <v>21.353</v>
      </c>
      <c r="E203" s="43">
        <f>SUM(D203-C203)</f>
        <v>-1.4589999999999996</v>
      </c>
      <c r="F203" s="44">
        <f>SUM(D203/C203*100)</f>
        <v>93.60424338067685</v>
      </c>
      <c r="G203" s="42"/>
      <c r="H203" s="42"/>
      <c r="I203" s="43"/>
      <c r="J203" s="44"/>
    </row>
    <row r="204" spans="1:10" ht="18.75" hidden="1">
      <c r="A204" s="72" t="s">
        <v>96</v>
      </c>
      <c r="B204" s="73" t="s">
        <v>100</v>
      </c>
      <c r="C204" s="41">
        <f>C205+C206</f>
        <v>0</v>
      </c>
      <c r="D204" s="41">
        <f>D205+D206</f>
        <v>0</v>
      </c>
      <c r="E204" s="43">
        <f>SUM(D204-C204)</f>
        <v>0</v>
      </c>
      <c r="F204" s="44" t="e">
        <f>SUM(D204/C204*100)</f>
        <v>#DIV/0!</v>
      </c>
      <c r="G204" s="41"/>
      <c r="H204" s="41"/>
      <c r="I204" s="166"/>
      <c r="J204" s="44"/>
    </row>
    <row r="205" spans="1:10" ht="18.75" customHeight="1" hidden="1">
      <c r="A205" s="51"/>
      <c r="B205" s="71"/>
      <c r="C205" s="41"/>
      <c r="D205" s="41"/>
      <c r="E205" s="43"/>
      <c r="F205" s="44"/>
      <c r="G205" s="42"/>
      <c r="H205" s="42"/>
      <c r="I205" s="43"/>
      <c r="J205" s="44"/>
    </row>
    <row r="206" spans="1:10" ht="37.5" hidden="1">
      <c r="A206" s="51" t="s">
        <v>144</v>
      </c>
      <c r="B206" s="70" t="s">
        <v>198</v>
      </c>
      <c r="C206" s="41"/>
      <c r="D206" s="41"/>
      <c r="E206" s="43">
        <f>SUM(D206-C206)</f>
        <v>0</v>
      </c>
      <c r="F206" s="44" t="e">
        <f>SUM(D206/C206*100)</f>
        <v>#DIV/0!</v>
      </c>
      <c r="G206" s="42"/>
      <c r="H206" s="42"/>
      <c r="I206" s="43"/>
      <c r="J206" s="44"/>
    </row>
    <row r="207" spans="1:10" ht="18.75">
      <c r="A207" s="51" t="s">
        <v>145</v>
      </c>
      <c r="B207" s="70" t="s">
        <v>199</v>
      </c>
      <c r="C207" s="41">
        <v>11.372</v>
      </c>
      <c r="D207" s="41">
        <v>0</v>
      </c>
      <c r="E207" s="43">
        <f>SUM(D207-C207)</f>
        <v>-11.372</v>
      </c>
      <c r="F207" s="44">
        <f>SUM(D207/C207*100)</f>
        <v>0</v>
      </c>
      <c r="G207" s="42">
        <v>7.574</v>
      </c>
      <c r="H207" s="42">
        <v>0</v>
      </c>
      <c r="I207" s="43">
        <f>SUM(H207-G207)</f>
        <v>-7.574</v>
      </c>
      <c r="J207" s="44">
        <f>SUM(H207/G207*100)</f>
        <v>0</v>
      </c>
    </row>
    <row r="208" spans="1:10" ht="18.75" customHeight="1" hidden="1">
      <c r="A208" s="51"/>
      <c r="B208" s="70"/>
      <c r="C208" s="41"/>
      <c r="D208" s="41"/>
      <c r="E208" s="41"/>
      <c r="F208" s="74"/>
      <c r="G208" s="41"/>
      <c r="H208" s="41"/>
      <c r="I208" s="41"/>
      <c r="J208" s="74"/>
    </row>
    <row r="209" spans="1:10" ht="19.5" customHeight="1" hidden="1">
      <c r="A209" s="51"/>
      <c r="B209" s="70"/>
      <c r="C209" s="41"/>
      <c r="D209" s="41"/>
      <c r="E209" s="41"/>
      <c r="F209" s="74"/>
      <c r="G209" s="41"/>
      <c r="H209" s="41"/>
      <c r="I209" s="47"/>
      <c r="J209" s="74"/>
    </row>
    <row r="210" spans="1:10" ht="19.5" customHeight="1" hidden="1">
      <c r="A210" s="51"/>
      <c r="B210" s="73"/>
      <c r="C210" s="41"/>
      <c r="D210" s="41"/>
      <c r="E210" s="41"/>
      <c r="F210" s="74"/>
      <c r="G210" s="41"/>
      <c r="H210" s="41"/>
      <c r="I210" s="47"/>
      <c r="J210" s="74"/>
    </row>
    <row r="211" spans="1:10" ht="18.75" customHeight="1" hidden="1">
      <c r="A211" s="51"/>
      <c r="B211" s="70"/>
      <c r="C211" s="41"/>
      <c r="D211" s="41"/>
      <c r="E211" s="41"/>
      <c r="F211" s="74"/>
      <c r="G211" s="41"/>
      <c r="H211" s="41"/>
      <c r="I211" s="41"/>
      <c r="J211" s="74"/>
    </row>
    <row r="212" spans="1:10" ht="18.75" customHeight="1" hidden="1">
      <c r="A212" s="51"/>
      <c r="B212" s="75"/>
      <c r="C212" s="41"/>
      <c r="D212" s="41"/>
      <c r="E212" s="41"/>
      <c r="F212" s="74"/>
      <c r="G212" s="41"/>
      <c r="H212" s="41"/>
      <c r="I212" s="47"/>
      <c r="J212" s="74"/>
    </row>
    <row r="213" spans="1:10" ht="18.75" customHeight="1" hidden="1">
      <c r="A213" s="51"/>
      <c r="B213" s="73"/>
      <c r="C213" s="41"/>
      <c r="D213" s="41"/>
      <c r="E213" s="41"/>
      <c r="F213" s="74"/>
      <c r="G213" s="41"/>
      <c r="H213" s="41"/>
      <c r="I213" s="47"/>
      <c r="J213" s="74"/>
    </row>
    <row r="214" spans="1:10" ht="18.75" customHeight="1" hidden="1">
      <c r="A214" s="167"/>
      <c r="B214" s="168"/>
      <c r="C214" s="61"/>
      <c r="D214" s="61"/>
      <c r="E214" s="62"/>
      <c r="F214" s="63"/>
      <c r="G214" s="64"/>
      <c r="H214" s="64"/>
      <c r="I214" s="62"/>
      <c r="J214" s="63"/>
    </row>
    <row r="215" spans="1:10" ht="18.75">
      <c r="A215" s="51" t="s">
        <v>97</v>
      </c>
      <c r="B215" s="50" t="s">
        <v>200</v>
      </c>
      <c r="C215" s="41">
        <f>C216+C217</f>
        <v>952.117</v>
      </c>
      <c r="D215" s="41">
        <f>D216+D217</f>
        <v>1036.248</v>
      </c>
      <c r="E215" s="43">
        <f>SUM(D215-C215)</f>
        <v>84.13100000000009</v>
      </c>
      <c r="F215" s="44">
        <f>SUM(D215/C215*100)</f>
        <v>108.83620395392583</v>
      </c>
      <c r="G215" s="42"/>
      <c r="H215" s="42"/>
      <c r="I215" s="43"/>
      <c r="J215" s="44"/>
    </row>
    <row r="216" spans="1:10" ht="37.5">
      <c r="A216" s="72" t="s">
        <v>146</v>
      </c>
      <c r="B216" s="123" t="s">
        <v>201</v>
      </c>
      <c r="C216" s="41">
        <v>530.694</v>
      </c>
      <c r="D216" s="41">
        <v>603.383</v>
      </c>
      <c r="E216" s="43">
        <f>SUM(D216-C216)</f>
        <v>72.68900000000008</v>
      </c>
      <c r="F216" s="44">
        <f>SUM(D216/C216*100)</f>
        <v>113.69697038217883</v>
      </c>
      <c r="G216" s="42"/>
      <c r="H216" s="42"/>
      <c r="I216" s="43"/>
      <c r="J216" s="44"/>
    </row>
    <row r="217" spans="1:10" ht="18.75">
      <c r="A217" s="51" t="s">
        <v>147</v>
      </c>
      <c r="B217" s="50" t="s">
        <v>202</v>
      </c>
      <c r="C217" s="41">
        <v>421.423</v>
      </c>
      <c r="D217" s="41">
        <v>432.865</v>
      </c>
      <c r="E217" s="43">
        <f>SUM(D217-C217)</f>
        <v>11.442000000000007</v>
      </c>
      <c r="F217" s="44">
        <f>SUM(D217/C217*100)</f>
        <v>102.71508674182472</v>
      </c>
      <c r="G217" s="42"/>
      <c r="H217" s="42"/>
      <c r="I217" s="43"/>
      <c r="J217" s="44"/>
    </row>
    <row r="218" spans="1:10" ht="115.5" customHeight="1" hidden="1">
      <c r="A218" s="51"/>
      <c r="B218" s="49"/>
      <c r="C218" s="45"/>
      <c r="D218" s="45"/>
      <c r="E218" s="43"/>
      <c r="F218" s="44"/>
      <c r="G218" s="46"/>
      <c r="H218" s="46"/>
      <c r="I218" s="43"/>
      <c r="J218" s="44"/>
    </row>
    <row r="219" spans="1:10" ht="20.25">
      <c r="A219" s="52" t="s">
        <v>103</v>
      </c>
      <c r="B219" s="53" t="s">
        <v>20</v>
      </c>
      <c r="C219" s="54">
        <f>SUM(C220:C223)</f>
        <v>5799.579</v>
      </c>
      <c r="D219" s="54">
        <f>SUM(D220:D223)</f>
        <v>6037.808</v>
      </c>
      <c r="E219" s="55">
        <f aca="true" t="shared" si="11" ref="E219:E225">SUM(D219-C219)</f>
        <v>238.22900000000027</v>
      </c>
      <c r="F219" s="56">
        <f aca="true" t="shared" si="12" ref="F219:F225">SUM(D219/C219*100)</f>
        <v>104.10769471370249</v>
      </c>
      <c r="G219" s="54">
        <f>SUM(G220:G223)</f>
        <v>381.15700000000004</v>
      </c>
      <c r="H219" s="54">
        <f>SUM(H220:H223)</f>
        <v>184.269</v>
      </c>
      <c r="I219" s="55">
        <f>SUM(H219-G219)</f>
        <v>-196.88800000000003</v>
      </c>
      <c r="J219" s="56">
        <f>SUM(H219/G219*100)</f>
        <v>48.344645382349</v>
      </c>
    </row>
    <row r="220" spans="1:10" ht="18.75">
      <c r="A220" s="48" t="s">
        <v>148</v>
      </c>
      <c r="B220" s="49" t="s">
        <v>157</v>
      </c>
      <c r="C220" s="45">
        <v>1574.548</v>
      </c>
      <c r="D220" s="45">
        <v>1696.993</v>
      </c>
      <c r="E220" s="43">
        <f t="shared" si="11"/>
        <v>122.44499999999994</v>
      </c>
      <c r="F220" s="44">
        <f t="shared" si="12"/>
        <v>107.77651745135745</v>
      </c>
      <c r="G220" s="43">
        <v>192.846</v>
      </c>
      <c r="H220" s="43">
        <v>122.57</v>
      </c>
      <c r="I220" s="43">
        <f>SUM(H220-G220)</f>
        <v>-70.27600000000001</v>
      </c>
      <c r="J220" s="44">
        <f>SUM(H220/G220*100)</f>
        <v>63.558487082957384</v>
      </c>
    </row>
    <row r="221" spans="1:10" ht="18.75">
      <c r="A221" s="48" t="s">
        <v>301</v>
      </c>
      <c r="B221" s="49" t="s">
        <v>302</v>
      </c>
      <c r="C221" s="45">
        <v>90.769</v>
      </c>
      <c r="D221" s="45">
        <v>121.013</v>
      </c>
      <c r="E221" s="43">
        <f>SUM(D221-C221)</f>
        <v>30.244</v>
      </c>
      <c r="F221" s="44">
        <f t="shared" si="12"/>
        <v>133.3197457281671</v>
      </c>
      <c r="G221" s="43"/>
      <c r="H221" s="43"/>
      <c r="I221" s="43"/>
      <c r="J221" s="44"/>
    </row>
    <row r="222" spans="1:10" s="5" customFormat="1" ht="15.75" customHeight="1">
      <c r="A222" s="48" t="s">
        <v>104</v>
      </c>
      <c r="B222" s="50" t="s">
        <v>206</v>
      </c>
      <c r="C222" s="41">
        <v>3583.662</v>
      </c>
      <c r="D222" s="41">
        <v>3801.796</v>
      </c>
      <c r="E222" s="43">
        <f t="shared" si="11"/>
        <v>218.13400000000001</v>
      </c>
      <c r="F222" s="44">
        <f t="shared" si="12"/>
        <v>106.08690216878713</v>
      </c>
      <c r="G222" s="42">
        <v>188.311</v>
      </c>
      <c r="H222" s="42">
        <v>61.699</v>
      </c>
      <c r="I222" s="43">
        <f>SUM(H222-G222)</f>
        <v>-126.61200000000001</v>
      </c>
      <c r="J222" s="44">
        <f>SUM(H222/G222*100)</f>
        <v>32.76441631131479</v>
      </c>
    </row>
    <row r="223" spans="1:10" s="5" customFormat="1" ht="18.75">
      <c r="A223" s="48" t="s">
        <v>149</v>
      </c>
      <c r="B223" s="49" t="s">
        <v>158</v>
      </c>
      <c r="C223" s="41">
        <f>SUM(C224:C225)</f>
        <v>550.6</v>
      </c>
      <c r="D223" s="41">
        <f>SUM(D224:D225)</f>
        <v>418.006</v>
      </c>
      <c r="E223" s="43">
        <f t="shared" si="11"/>
        <v>-132.59400000000005</v>
      </c>
      <c r="F223" s="44">
        <f t="shared" si="12"/>
        <v>75.91827097711587</v>
      </c>
      <c r="G223" s="41"/>
      <c r="H223" s="41"/>
      <c r="I223" s="43"/>
      <c r="J223" s="44"/>
    </row>
    <row r="224" spans="1:10" s="5" customFormat="1" ht="18.75">
      <c r="A224" s="48" t="s">
        <v>150</v>
      </c>
      <c r="B224" s="49" t="s">
        <v>159</v>
      </c>
      <c r="C224" s="41">
        <v>314.906</v>
      </c>
      <c r="D224" s="41">
        <v>366.738</v>
      </c>
      <c r="E224" s="43">
        <f t="shared" si="11"/>
        <v>51.831999999999994</v>
      </c>
      <c r="F224" s="44">
        <f t="shared" si="12"/>
        <v>116.45951490285991</v>
      </c>
      <c r="G224" s="42"/>
      <c r="H224" s="42"/>
      <c r="I224" s="43"/>
      <c r="J224" s="44"/>
    </row>
    <row r="225" spans="1:10" s="5" customFormat="1" ht="20.25" customHeight="1">
      <c r="A225" s="48" t="s">
        <v>151</v>
      </c>
      <c r="B225" s="49" t="s">
        <v>160</v>
      </c>
      <c r="C225" s="41">
        <v>235.694</v>
      </c>
      <c r="D225" s="41">
        <v>51.268</v>
      </c>
      <c r="E225" s="43">
        <f t="shared" si="11"/>
        <v>-184.426</v>
      </c>
      <c r="F225" s="44">
        <f t="shared" si="12"/>
        <v>21.75193259056234</v>
      </c>
      <c r="G225" s="42"/>
      <c r="H225" s="42"/>
      <c r="I225" s="43"/>
      <c r="J225" s="44"/>
    </row>
    <row r="226" spans="1:10" s="5" customFormat="1" ht="20.25" customHeight="1" hidden="1">
      <c r="A226" s="48"/>
      <c r="B226" s="50"/>
      <c r="C226" s="41"/>
      <c r="D226" s="41"/>
      <c r="E226" s="43"/>
      <c r="F226" s="44"/>
      <c r="G226" s="42"/>
      <c r="H226" s="42"/>
      <c r="I226" s="43"/>
      <c r="J226" s="44"/>
    </row>
    <row r="227" spans="1:10" s="5" customFormat="1" ht="20.25" customHeight="1">
      <c r="A227" s="52" t="s">
        <v>105</v>
      </c>
      <c r="B227" s="59" t="s">
        <v>21</v>
      </c>
      <c r="C227" s="54">
        <f>C228+C231+C235+C237</f>
        <v>2466.909</v>
      </c>
      <c r="D227" s="54">
        <f>SUM(D228+D231+D235+D237)</f>
        <v>2872.5420000000004</v>
      </c>
      <c r="E227" s="55">
        <f>SUM(D227-C227)</f>
        <v>405.63300000000027</v>
      </c>
      <c r="F227" s="56">
        <f>SUM(D227/C227*100)</f>
        <v>116.44296567080505</v>
      </c>
      <c r="G227" s="57">
        <f>G228+G231+G235+G237</f>
        <v>41.2</v>
      </c>
      <c r="H227" s="57">
        <f>SUM(H228+H231+H235+H237)</f>
        <v>63.07</v>
      </c>
      <c r="I227" s="55">
        <f aca="true" t="shared" si="13" ref="I227:I232">SUM(H227-G227)</f>
        <v>21.869999999999997</v>
      </c>
      <c r="J227" s="56">
        <f>SUM(H227/G227*100)</f>
        <v>153.08252427184465</v>
      </c>
    </row>
    <row r="228" spans="1:10" s="5" customFormat="1" ht="20.25" customHeight="1">
      <c r="A228" s="51" t="s">
        <v>107</v>
      </c>
      <c r="B228" s="169" t="s">
        <v>106</v>
      </c>
      <c r="C228" s="45">
        <f>C229+C230</f>
        <v>84.973</v>
      </c>
      <c r="D228" s="45">
        <f>D229+D230</f>
        <v>49.155</v>
      </c>
      <c r="E228" s="43">
        <f>SUM(D228-C228)</f>
        <v>-35.818</v>
      </c>
      <c r="F228" s="44">
        <f>SUM(D228/C228*100)</f>
        <v>57.84778694408812</v>
      </c>
      <c r="G228" s="46"/>
      <c r="H228" s="46"/>
      <c r="I228" s="43"/>
      <c r="J228" s="44"/>
    </row>
    <row r="229" spans="1:10" s="5" customFormat="1" ht="18.75">
      <c r="A229" s="48" t="s">
        <v>108</v>
      </c>
      <c r="B229" s="169" t="s">
        <v>111</v>
      </c>
      <c r="C229" s="41">
        <v>84.973</v>
      </c>
      <c r="D229" s="41">
        <v>49.155</v>
      </c>
      <c r="E229" s="43">
        <f aca="true" t="shared" si="14" ref="E229:E239">SUM(D229-C229)</f>
        <v>-35.818</v>
      </c>
      <c r="F229" s="44">
        <f>SUM(D229/C229*100)</f>
        <v>57.84778694408812</v>
      </c>
      <c r="G229" s="42"/>
      <c r="H229" s="42"/>
      <c r="I229" s="43"/>
      <c r="J229" s="44"/>
    </row>
    <row r="230" spans="1:10" s="5" customFormat="1" ht="18.75" customHeight="1" hidden="1">
      <c r="A230" s="48"/>
      <c r="B230" s="169"/>
      <c r="C230" s="41"/>
      <c r="D230" s="41"/>
      <c r="E230" s="43"/>
      <c r="F230" s="44"/>
      <c r="G230" s="42"/>
      <c r="H230" s="42"/>
      <c r="I230" s="43"/>
      <c r="J230" s="44"/>
    </row>
    <row r="231" spans="1:10" s="5" customFormat="1" ht="18.75">
      <c r="A231" s="40" t="s">
        <v>109</v>
      </c>
      <c r="B231" s="170" t="s">
        <v>112</v>
      </c>
      <c r="C231" s="41">
        <f>C232+C233+C234</f>
        <v>2309.601</v>
      </c>
      <c r="D231" s="41">
        <f>D232+D233+D234</f>
        <v>2744.03</v>
      </c>
      <c r="E231" s="43">
        <f t="shared" si="14"/>
        <v>434.4290000000001</v>
      </c>
      <c r="F231" s="44">
        <f>SUM(D231/C231*100)</f>
        <v>118.80969916448771</v>
      </c>
      <c r="G231" s="42">
        <f>G232+G233+G234</f>
        <v>41.2</v>
      </c>
      <c r="H231" s="42">
        <f>H232+H233+H234</f>
        <v>63.07</v>
      </c>
      <c r="I231" s="43">
        <f t="shared" si="13"/>
        <v>21.869999999999997</v>
      </c>
      <c r="J231" s="44">
        <f>SUM(H231/G231*100)</f>
        <v>153.08252427184465</v>
      </c>
    </row>
    <row r="232" spans="1:10" s="5" customFormat="1" ht="37.5">
      <c r="A232" s="40" t="s">
        <v>110</v>
      </c>
      <c r="B232" s="170" t="s">
        <v>113</v>
      </c>
      <c r="C232" s="41">
        <v>2309.601</v>
      </c>
      <c r="D232" s="41">
        <v>2744.03</v>
      </c>
      <c r="E232" s="43">
        <f t="shared" si="14"/>
        <v>434.4290000000001</v>
      </c>
      <c r="F232" s="44">
        <f>SUM(D232/C232*100)</f>
        <v>118.80969916448771</v>
      </c>
      <c r="G232" s="42">
        <v>41.2</v>
      </c>
      <c r="H232" s="42">
        <v>63.07</v>
      </c>
      <c r="I232" s="43">
        <f t="shared" si="13"/>
        <v>21.869999999999997</v>
      </c>
      <c r="J232" s="44">
        <f>SUM(H232/G232*100)</f>
        <v>153.08252427184465</v>
      </c>
    </row>
    <row r="233" spans="1:10" s="5" customFormat="1" ht="18.75" customHeight="1" hidden="1">
      <c r="A233" s="40"/>
      <c r="B233" s="170"/>
      <c r="C233" s="41"/>
      <c r="D233" s="41"/>
      <c r="E233" s="43"/>
      <c r="F233" s="44"/>
      <c r="G233" s="42"/>
      <c r="H233" s="42"/>
      <c r="I233" s="43"/>
      <c r="J233" s="44"/>
    </row>
    <row r="234" spans="1:10" s="5" customFormat="1" ht="18.75" customHeight="1" hidden="1">
      <c r="A234" s="40"/>
      <c r="B234" s="170"/>
      <c r="C234" s="41"/>
      <c r="D234" s="41"/>
      <c r="E234" s="43"/>
      <c r="F234" s="44"/>
      <c r="G234" s="58"/>
      <c r="H234" s="58"/>
      <c r="I234" s="43"/>
      <c r="J234" s="44"/>
    </row>
    <row r="235" spans="1:10" s="5" customFormat="1" ht="18.75">
      <c r="A235" s="40" t="s">
        <v>303</v>
      </c>
      <c r="B235" s="170" t="s">
        <v>304</v>
      </c>
      <c r="C235" s="47">
        <f>C236+C239</f>
        <v>72.335</v>
      </c>
      <c r="D235" s="47">
        <f>D236+D239</f>
        <v>79.357</v>
      </c>
      <c r="E235" s="47">
        <f>E236+E239</f>
        <v>7.022000000000002</v>
      </c>
      <c r="F235" s="44">
        <f>SUM(D235/C235*100)</f>
        <v>109.70761042372297</v>
      </c>
      <c r="G235" s="43"/>
      <c r="H235" s="43"/>
      <c r="I235" s="43"/>
      <c r="J235" s="44"/>
    </row>
    <row r="236" spans="1:10" s="5" customFormat="1" ht="17.25" customHeight="1">
      <c r="A236" s="40" t="s">
        <v>305</v>
      </c>
      <c r="B236" s="170" t="s">
        <v>306</v>
      </c>
      <c r="C236" s="41">
        <v>56.413</v>
      </c>
      <c r="D236" s="41">
        <v>41.985</v>
      </c>
      <c r="E236" s="43">
        <f t="shared" si="14"/>
        <v>-14.427999999999997</v>
      </c>
      <c r="F236" s="44">
        <f>SUM(D236/C236*100)</f>
        <v>74.42433481644302</v>
      </c>
      <c r="G236" s="58"/>
      <c r="H236" s="58"/>
      <c r="I236" s="43"/>
      <c r="J236" s="44"/>
    </row>
    <row r="237" spans="1:10" s="5" customFormat="1" ht="18.75" customHeight="1" hidden="1">
      <c r="A237" s="40"/>
      <c r="B237" s="60"/>
      <c r="C237" s="41"/>
      <c r="D237" s="41"/>
      <c r="E237" s="43"/>
      <c r="F237" s="44"/>
      <c r="G237" s="42"/>
      <c r="H237" s="42"/>
      <c r="I237" s="43"/>
      <c r="J237" s="44"/>
    </row>
    <row r="238" spans="1:10" s="5" customFormat="1" ht="18.75" customHeight="1" hidden="1">
      <c r="A238" s="40"/>
      <c r="B238" s="60"/>
      <c r="C238" s="41"/>
      <c r="D238" s="41"/>
      <c r="E238" s="43"/>
      <c r="F238" s="44"/>
      <c r="G238" s="58"/>
      <c r="H238" s="58"/>
      <c r="I238" s="43"/>
      <c r="J238" s="44"/>
    </row>
    <row r="239" spans="1:10" s="5" customFormat="1" ht="37.5">
      <c r="A239" s="40" t="s">
        <v>307</v>
      </c>
      <c r="B239" s="60" t="s">
        <v>308</v>
      </c>
      <c r="C239" s="41">
        <v>15.922</v>
      </c>
      <c r="D239" s="41">
        <v>37.372</v>
      </c>
      <c r="E239" s="43">
        <f t="shared" si="14"/>
        <v>21.45</v>
      </c>
      <c r="F239" s="44">
        <f>SUM(D239/C239*100)</f>
        <v>234.71925637482727</v>
      </c>
      <c r="G239" s="58"/>
      <c r="H239" s="58"/>
      <c r="I239" s="43"/>
      <c r="J239" s="44"/>
    </row>
    <row r="240" spans="1:10" s="5" customFormat="1" ht="18.75" customHeight="1" hidden="1">
      <c r="A240" s="171"/>
      <c r="B240" s="172"/>
      <c r="C240" s="61"/>
      <c r="D240" s="61"/>
      <c r="E240" s="62"/>
      <c r="F240" s="63"/>
      <c r="G240" s="64"/>
      <c r="H240" s="173"/>
      <c r="I240" s="62"/>
      <c r="J240" s="63"/>
    </row>
    <row r="241" spans="1:10" s="5" customFormat="1" ht="21.75" customHeight="1">
      <c r="A241" s="52" t="s">
        <v>101</v>
      </c>
      <c r="B241" s="53" t="s">
        <v>19</v>
      </c>
      <c r="C241" s="54">
        <f>SUM(C242+C248)</f>
        <v>7228.018999999999</v>
      </c>
      <c r="D241" s="54">
        <f>SUM(D242+D248)</f>
        <v>7273.55</v>
      </c>
      <c r="E241" s="57">
        <f>SUM(D241-C241)</f>
        <v>45.53100000000086</v>
      </c>
      <c r="F241" s="44">
        <f>SUM(D241/C241*100)</f>
        <v>100.62992363467778</v>
      </c>
      <c r="G241" s="54">
        <f>SUM(G242+G247+G248+G249+G251+G256)+G250</f>
        <v>149.599</v>
      </c>
      <c r="H241" s="54">
        <f>SUM(H242+H247+H248+H249+H251+H256)+H250</f>
        <v>1454.348</v>
      </c>
      <c r="I241" s="57">
        <f>SUM(H241-G241)</f>
        <v>1304.749</v>
      </c>
      <c r="J241" s="77">
        <f>SUM(H241/G241*100)</f>
        <v>972.1642524348425</v>
      </c>
    </row>
    <row r="242" spans="1:10" s="5" customFormat="1" ht="18.75">
      <c r="A242" s="72" t="s">
        <v>102</v>
      </c>
      <c r="B242" s="123" t="s">
        <v>161</v>
      </c>
      <c r="C242" s="43">
        <f>C244+C245</f>
        <v>310.994</v>
      </c>
      <c r="D242" s="43">
        <f>D244+D245</f>
        <v>199.59</v>
      </c>
      <c r="E242" s="43">
        <f>SUM(D242-C242)</f>
        <v>-111.40400000000002</v>
      </c>
      <c r="F242" s="44">
        <f>SUM(D242/C242*100)</f>
        <v>64.17808703704894</v>
      </c>
      <c r="G242" s="43">
        <v>0</v>
      </c>
      <c r="H242" s="43">
        <v>0</v>
      </c>
      <c r="I242" s="43">
        <f>SUM(H242-G242)</f>
        <v>0</v>
      </c>
      <c r="J242" s="44"/>
    </row>
    <row r="243" spans="1:10" s="26" customFormat="1" ht="18.75" hidden="1">
      <c r="A243" s="72" t="s">
        <v>152</v>
      </c>
      <c r="B243" s="123" t="s">
        <v>309</v>
      </c>
      <c r="C243" s="45"/>
      <c r="D243" s="45"/>
      <c r="E243" s="43"/>
      <c r="F243" s="44"/>
      <c r="G243" s="43">
        <v>0</v>
      </c>
      <c r="H243" s="43">
        <v>0</v>
      </c>
      <c r="I243" s="43">
        <f>SUM(H243-G243)</f>
        <v>0</v>
      </c>
      <c r="J243" s="44" t="e">
        <f>SUM(H243/G243*100)</f>
        <v>#DIV/0!</v>
      </c>
    </row>
    <row r="244" spans="1:10" s="5" customFormat="1" ht="18.75" hidden="1">
      <c r="A244" s="72" t="s">
        <v>236</v>
      </c>
      <c r="B244" s="135" t="s">
        <v>237</v>
      </c>
      <c r="C244" s="45"/>
      <c r="D244" s="45"/>
      <c r="E244" s="43"/>
      <c r="F244" s="44"/>
      <c r="G244" s="43">
        <v>0</v>
      </c>
      <c r="H244" s="43">
        <v>0</v>
      </c>
      <c r="I244" s="43">
        <f>SUM(H244-G244)</f>
        <v>0</v>
      </c>
      <c r="J244" s="44" t="e">
        <f>SUM(H244/G244*100)</f>
        <v>#DIV/0!</v>
      </c>
    </row>
    <row r="245" spans="1:10" s="5" customFormat="1" ht="18.75">
      <c r="A245" s="72" t="s">
        <v>310</v>
      </c>
      <c r="B245" s="134" t="s">
        <v>311</v>
      </c>
      <c r="C245" s="45">
        <v>310.994</v>
      </c>
      <c r="D245" s="45">
        <v>199.59</v>
      </c>
      <c r="E245" s="43">
        <f>SUM(D245-C245)</f>
        <v>-111.40400000000002</v>
      </c>
      <c r="F245" s="44">
        <f>SUM(D245/C245*100)</f>
        <v>64.17808703704894</v>
      </c>
      <c r="G245" s="43">
        <v>0</v>
      </c>
      <c r="H245" s="43">
        <v>0</v>
      </c>
      <c r="I245" s="43">
        <f>SUM(H245-G245)</f>
        <v>0</v>
      </c>
      <c r="J245" s="44"/>
    </row>
    <row r="246" spans="1:10" s="5" customFormat="1" ht="18.75" customHeight="1" hidden="1">
      <c r="A246" s="133"/>
      <c r="B246" s="134"/>
      <c r="C246" s="41"/>
      <c r="D246" s="41"/>
      <c r="E246" s="43"/>
      <c r="F246" s="44"/>
      <c r="G246" s="42"/>
      <c r="H246" s="42"/>
      <c r="I246" s="43"/>
      <c r="J246" s="44"/>
    </row>
    <row r="247" spans="1:10" s="5" customFormat="1" ht="18.75" customHeight="1" hidden="1">
      <c r="A247" s="133"/>
      <c r="B247" s="134"/>
      <c r="C247" s="41"/>
      <c r="D247" s="41"/>
      <c r="E247" s="43"/>
      <c r="F247" s="44"/>
      <c r="G247" s="42"/>
      <c r="H247" s="42"/>
      <c r="I247" s="43"/>
      <c r="J247" s="44"/>
    </row>
    <row r="248" spans="1:10" s="5" customFormat="1" ht="20.25">
      <c r="A248" s="133">
        <v>6030</v>
      </c>
      <c r="B248" s="73" t="s">
        <v>162</v>
      </c>
      <c r="C248" s="41">
        <v>6917.025</v>
      </c>
      <c r="D248" s="41">
        <v>7073.96</v>
      </c>
      <c r="E248" s="43">
        <f>SUM(D248-C248)</f>
        <v>156.9350000000004</v>
      </c>
      <c r="F248" s="44">
        <f>SUM(D248/C248*100)</f>
        <v>102.26882221764416</v>
      </c>
      <c r="G248" s="42">
        <v>149.599</v>
      </c>
      <c r="H248" s="42">
        <v>649.898</v>
      </c>
      <c r="I248" s="43">
        <f>SUM(H248-G248)</f>
        <v>500.29900000000004</v>
      </c>
      <c r="J248" s="199">
        <f>SUM(H248/G248*100)</f>
        <v>434.42670071324005</v>
      </c>
    </row>
    <row r="249" spans="1:10" s="5" customFormat="1" ht="60" customHeight="1">
      <c r="A249" s="200">
        <v>6083</v>
      </c>
      <c r="B249" s="201" t="s">
        <v>359</v>
      </c>
      <c r="C249" s="41">
        <v>0</v>
      </c>
      <c r="D249" s="41">
        <v>0</v>
      </c>
      <c r="E249" s="43">
        <v>0</v>
      </c>
      <c r="F249" s="44"/>
      <c r="G249" s="42">
        <v>0</v>
      </c>
      <c r="H249" s="42">
        <v>804.45</v>
      </c>
      <c r="I249" s="43">
        <f aca="true" t="shared" si="15" ref="I249:I257">SUM(H249-G249)</f>
        <v>804.45</v>
      </c>
      <c r="J249" s="77"/>
    </row>
    <row r="250" spans="1:10" s="5" customFormat="1" ht="42" customHeight="1" hidden="1">
      <c r="A250" s="133"/>
      <c r="B250" s="49"/>
      <c r="C250" s="41"/>
      <c r="D250" s="41"/>
      <c r="E250" s="43"/>
      <c r="F250" s="44"/>
      <c r="G250" s="42"/>
      <c r="H250" s="42"/>
      <c r="I250" s="43">
        <f t="shared" si="15"/>
        <v>0</v>
      </c>
      <c r="J250" s="77" t="e">
        <f aca="true" t="shared" si="16" ref="J250:J256">SUM(H250/G250*100)</f>
        <v>#DIV/0!</v>
      </c>
    </row>
    <row r="251" spans="1:10" s="5" customFormat="1" ht="24" customHeight="1" hidden="1">
      <c r="A251" s="133"/>
      <c r="B251" s="134"/>
      <c r="C251" s="41"/>
      <c r="D251" s="41"/>
      <c r="E251" s="43"/>
      <c r="F251" s="44"/>
      <c r="G251" s="41"/>
      <c r="H251" s="41"/>
      <c r="I251" s="43">
        <f t="shared" si="15"/>
        <v>0</v>
      </c>
      <c r="J251" s="77" t="e">
        <f t="shared" si="16"/>
        <v>#DIV/0!</v>
      </c>
    </row>
    <row r="252" spans="1:10" s="5" customFormat="1" ht="24" customHeight="1" hidden="1">
      <c r="A252" s="133"/>
      <c r="B252" s="134"/>
      <c r="C252" s="41"/>
      <c r="D252" s="41"/>
      <c r="E252" s="43"/>
      <c r="F252" s="44"/>
      <c r="G252" s="41"/>
      <c r="H252" s="41"/>
      <c r="I252" s="43">
        <f t="shared" si="15"/>
        <v>0</v>
      </c>
      <c r="J252" s="77" t="e">
        <f t="shared" si="16"/>
        <v>#DIV/0!</v>
      </c>
    </row>
    <row r="253" spans="1:10" s="5" customFormat="1" ht="18.75" customHeight="1" hidden="1">
      <c r="A253" s="133"/>
      <c r="B253" s="134"/>
      <c r="C253" s="41"/>
      <c r="D253" s="41"/>
      <c r="E253" s="43"/>
      <c r="F253" s="44"/>
      <c r="G253" s="41"/>
      <c r="H253" s="41"/>
      <c r="I253" s="43">
        <f t="shared" si="15"/>
        <v>0</v>
      </c>
      <c r="J253" s="77" t="e">
        <f t="shared" si="16"/>
        <v>#DIV/0!</v>
      </c>
    </row>
    <row r="254" spans="1:10" s="5" customFormat="1" ht="18.75" customHeight="1" hidden="1">
      <c r="A254" s="133"/>
      <c r="B254" s="134"/>
      <c r="C254" s="41"/>
      <c r="D254" s="41"/>
      <c r="E254" s="43"/>
      <c r="F254" s="44"/>
      <c r="G254" s="42"/>
      <c r="H254" s="42"/>
      <c r="I254" s="43">
        <f t="shared" si="15"/>
        <v>0</v>
      </c>
      <c r="J254" s="77" t="e">
        <f t="shared" si="16"/>
        <v>#DIV/0!</v>
      </c>
    </row>
    <row r="255" spans="1:10" s="5" customFormat="1" ht="18.75" customHeight="1" hidden="1">
      <c r="A255" s="133"/>
      <c r="B255" s="134"/>
      <c r="C255" s="41"/>
      <c r="D255" s="41"/>
      <c r="E255" s="43"/>
      <c r="F255" s="44"/>
      <c r="G255" s="42"/>
      <c r="H255" s="42"/>
      <c r="I255" s="43">
        <f t="shared" si="15"/>
        <v>0</v>
      </c>
      <c r="J255" s="77" t="e">
        <f t="shared" si="16"/>
        <v>#DIV/0!</v>
      </c>
    </row>
    <row r="256" spans="1:10" s="5" customFormat="1" ht="55.5" customHeight="1" hidden="1">
      <c r="A256" s="133"/>
      <c r="B256" s="134"/>
      <c r="C256" s="41"/>
      <c r="D256" s="41"/>
      <c r="E256" s="43"/>
      <c r="F256" s="44"/>
      <c r="G256" s="42"/>
      <c r="H256" s="42"/>
      <c r="I256" s="43">
        <f t="shared" si="15"/>
        <v>0</v>
      </c>
      <c r="J256" s="77" t="e">
        <f t="shared" si="16"/>
        <v>#DIV/0!</v>
      </c>
    </row>
    <row r="257" spans="1:10" s="5" customFormat="1" ht="42" customHeight="1">
      <c r="A257" s="140" t="s">
        <v>76</v>
      </c>
      <c r="B257" s="94" t="s">
        <v>164</v>
      </c>
      <c r="C257" s="115">
        <f>SUM(C258:C258)</f>
        <v>292.735</v>
      </c>
      <c r="D257" s="115">
        <f>SUM(D258:D258)</f>
        <v>150.977</v>
      </c>
      <c r="E257" s="57">
        <f>SUM(D257-C257)</f>
        <v>-141.758</v>
      </c>
      <c r="F257" s="77">
        <f>SUM(D257/C257*100)</f>
        <v>51.57463234666165</v>
      </c>
      <c r="G257" s="116">
        <f>G258</f>
        <v>30.415</v>
      </c>
      <c r="H257" s="116">
        <f>H258</f>
        <v>0</v>
      </c>
      <c r="I257" s="43">
        <f t="shared" si="15"/>
        <v>-30.415</v>
      </c>
      <c r="J257" s="44">
        <v>0</v>
      </c>
    </row>
    <row r="258" spans="1:10" s="5" customFormat="1" ht="25.5" customHeight="1">
      <c r="A258" s="171" t="s">
        <v>163</v>
      </c>
      <c r="B258" s="66" t="s">
        <v>165</v>
      </c>
      <c r="C258" s="61">
        <v>292.735</v>
      </c>
      <c r="D258" s="61">
        <v>150.977</v>
      </c>
      <c r="E258" s="62">
        <f>SUM(D258-C258)</f>
        <v>-141.758</v>
      </c>
      <c r="F258" s="63">
        <f>SUM(D258/C258*100)</f>
        <v>51.57463234666165</v>
      </c>
      <c r="G258" s="64">
        <v>30.415</v>
      </c>
      <c r="H258" s="64">
        <v>0</v>
      </c>
      <c r="I258" s="43">
        <f>SUM(H258-G258)</f>
        <v>-30.415</v>
      </c>
      <c r="J258" s="77"/>
    </row>
    <row r="259" spans="1:10" s="5" customFormat="1" ht="20.25">
      <c r="A259" s="144" t="s">
        <v>114</v>
      </c>
      <c r="B259" s="94" t="s">
        <v>166</v>
      </c>
      <c r="C259" s="54">
        <f>SUM(C260+C261+C267+C271)+C269+C268</f>
        <v>1650.879</v>
      </c>
      <c r="D259" s="54">
        <f>SUM(D260+D261+D267+D271)+D269+D268</f>
        <v>0</v>
      </c>
      <c r="E259" s="54">
        <f>SUM(E260+E261+E267+E271)+E269+E268</f>
        <v>-1650.879</v>
      </c>
      <c r="F259" s="77">
        <f>SUM(D259/C259*100)</f>
        <v>0</v>
      </c>
      <c r="G259" s="54">
        <f>SUM(G260+G261+G267+G271)+G269+G268+G270</f>
        <v>21490.807</v>
      </c>
      <c r="H259" s="54">
        <f>SUM(H260+H261+H267+H271+H269+H268+H270)</f>
        <v>9637.487000000001</v>
      </c>
      <c r="I259" s="55">
        <f>SUM(H259-G259)</f>
        <v>-11853.32</v>
      </c>
      <c r="J259" s="77">
        <f>SUM(H259/G259*100)</f>
        <v>44.844695687788736</v>
      </c>
    </row>
    <row r="260" spans="1:10" s="5" customFormat="1" ht="18.75">
      <c r="A260" s="135">
        <v>7310</v>
      </c>
      <c r="B260" s="135" t="s">
        <v>167</v>
      </c>
      <c r="C260" s="41"/>
      <c r="D260" s="41"/>
      <c r="E260" s="43"/>
      <c r="F260" s="44"/>
      <c r="G260" s="42">
        <v>931.156</v>
      </c>
      <c r="H260" s="42">
        <v>1471.246</v>
      </c>
      <c r="I260" s="43">
        <f>SUM(H260-G260)</f>
        <v>540.0900000000001</v>
      </c>
      <c r="J260" s="44">
        <f>SUM(H260/G260*100)</f>
        <v>158.00209631898417</v>
      </c>
    </row>
    <row r="261" spans="1:10" s="5" customFormat="1" ht="18.75">
      <c r="A261" s="135">
        <v>7320</v>
      </c>
      <c r="B261" s="123" t="s">
        <v>172</v>
      </c>
      <c r="C261" s="43"/>
      <c r="D261" s="43"/>
      <c r="E261" s="43"/>
      <c r="F261" s="44"/>
      <c r="G261" s="139">
        <f>G262+G263+G264+G265+G266</f>
        <v>3690.113</v>
      </c>
      <c r="H261" s="139">
        <f>H262+H263+H264+H265+H266</f>
        <v>6262.667</v>
      </c>
      <c r="I261" s="43">
        <f aca="true" t="shared" si="17" ref="I261:I272">SUM(H261-G261)</f>
        <v>2572.5540000000005</v>
      </c>
      <c r="J261" s="44">
        <f>SUM(H261/G261*100)</f>
        <v>169.71477567218133</v>
      </c>
    </row>
    <row r="262" spans="1:10" s="5" customFormat="1" ht="25.5" customHeight="1">
      <c r="A262" s="135">
        <v>7321</v>
      </c>
      <c r="B262" s="135" t="s">
        <v>168</v>
      </c>
      <c r="C262" s="136"/>
      <c r="D262" s="136"/>
      <c r="E262" s="137"/>
      <c r="F262" s="138"/>
      <c r="G262" s="42">
        <v>2951.953</v>
      </c>
      <c r="H262" s="42">
        <v>5991.683</v>
      </c>
      <c r="I262" s="43">
        <f t="shared" si="17"/>
        <v>3039.73</v>
      </c>
      <c r="J262" s="44">
        <f>SUM(H262/G262*100)</f>
        <v>202.97352295243184</v>
      </c>
    </row>
    <row r="263" spans="1:10" s="5" customFormat="1" ht="21" customHeight="1">
      <c r="A263" s="135">
        <v>7322</v>
      </c>
      <c r="B263" s="60" t="s">
        <v>169</v>
      </c>
      <c r="C263" s="136"/>
      <c r="D263" s="136"/>
      <c r="E263" s="137"/>
      <c r="F263" s="138"/>
      <c r="G263" s="42">
        <v>0</v>
      </c>
      <c r="H263" s="42">
        <v>270.984</v>
      </c>
      <c r="I263" s="43">
        <f t="shared" si="17"/>
        <v>270.984</v>
      </c>
      <c r="J263" s="44">
        <v>0</v>
      </c>
    </row>
    <row r="264" spans="1:10" s="5" customFormat="1" ht="21" customHeight="1" hidden="1">
      <c r="A264" s="135">
        <v>7323</v>
      </c>
      <c r="B264" s="60" t="s">
        <v>231</v>
      </c>
      <c r="C264" s="136"/>
      <c r="D264" s="136"/>
      <c r="E264" s="137"/>
      <c r="F264" s="138"/>
      <c r="G264" s="42"/>
      <c r="H264" s="42"/>
      <c r="I264" s="43">
        <f t="shared" si="17"/>
        <v>0</v>
      </c>
      <c r="J264" s="44"/>
    </row>
    <row r="265" spans="1:10" s="5" customFormat="1" ht="21" customHeight="1" hidden="1">
      <c r="A265" s="135">
        <v>7324</v>
      </c>
      <c r="B265" s="60" t="s">
        <v>170</v>
      </c>
      <c r="C265" s="136"/>
      <c r="D265" s="136"/>
      <c r="E265" s="137"/>
      <c r="F265" s="138"/>
      <c r="G265" s="42"/>
      <c r="H265" s="42"/>
      <c r="I265" s="43">
        <f t="shared" si="17"/>
        <v>0</v>
      </c>
      <c r="J265" s="44"/>
    </row>
    <row r="266" spans="1:10" s="5" customFormat="1" ht="21" customHeight="1">
      <c r="A266" s="135">
        <v>7325</v>
      </c>
      <c r="B266" s="60" t="s">
        <v>171</v>
      </c>
      <c r="C266" s="136"/>
      <c r="D266" s="136"/>
      <c r="E266" s="137"/>
      <c r="F266" s="138"/>
      <c r="G266" s="42">
        <v>738.16</v>
      </c>
      <c r="H266" s="42">
        <v>0</v>
      </c>
      <c r="I266" s="43">
        <f t="shared" si="17"/>
        <v>-738.16</v>
      </c>
      <c r="J266" s="44">
        <f>SUM(H266/G266*100)</f>
        <v>0</v>
      </c>
    </row>
    <row r="267" spans="1:10" s="5" customFormat="1" ht="21" customHeight="1">
      <c r="A267" s="135">
        <v>7330</v>
      </c>
      <c r="B267" s="60" t="s">
        <v>280</v>
      </c>
      <c r="C267" s="41"/>
      <c r="D267" s="41"/>
      <c r="E267" s="43"/>
      <c r="F267" s="44"/>
      <c r="G267" s="42">
        <v>1445.766</v>
      </c>
      <c r="H267" s="42">
        <v>0</v>
      </c>
      <c r="I267" s="43">
        <f t="shared" si="17"/>
        <v>-1445.766</v>
      </c>
      <c r="J267" s="44"/>
    </row>
    <row r="268" spans="1:10" s="5" customFormat="1" ht="21" customHeight="1">
      <c r="A268" s="48" t="s">
        <v>173</v>
      </c>
      <c r="B268" s="50" t="s">
        <v>174</v>
      </c>
      <c r="C268" s="41">
        <v>1650.879</v>
      </c>
      <c r="D268" s="41">
        <v>0</v>
      </c>
      <c r="E268" s="62">
        <f>SUM(D268-C268)</f>
        <v>-1650.879</v>
      </c>
      <c r="F268" s="63"/>
      <c r="G268" s="42">
        <v>0</v>
      </c>
      <c r="H268" s="42">
        <v>0</v>
      </c>
      <c r="I268" s="43">
        <f>SUM(H268-G268)</f>
        <v>0</v>
      </c>
      <c r="J268" s="44"/>
    </row>
    <row r="269" spans="1:10" s="5" customFormat="1" ht="21" customHeight="1">
      <c r="A269" s="48" t="s">
        <v>323</v>
      </c>
      <c r="B269" s="50" t="s">
        <v>324</v>
      </c>
      <c r="C269" s="143"/>
      <c r="D269" s="143"/>
      <c r="E269" s="43"/>
      <c r="F269" s="44"/>
      <c r="G269" s="42">
        <v>4399.182</v>
      </c>
      <c r="H269" s="42">
        <v>0</v>
      </c>
      <c r="I269" s="43">
        <f>SUM(H269-G269)</f>
        <v>-4399.182</v>
      </c>
      <c r="J269" s="44"/>
    </row>
    <row r="270" spans="1:10" s="5" customFormat="1" ht="21" customHeight="1">
      <c r="A270" s="48" t="s">
        <v>235</v>
      </c>
      <c r="B270" s="50" t="s">
        <v>234</v>
      </c>
      <c r="C270" s="143"/>
      <c r="D270" s="143"/>
      <c r="E270" s="43"/>
      <c r="F270" s="44"/>
      <c r="G270" s="42">
        <v>4335.485</v>
      </c>
      <c r="H270" s="42">
        <v>0</v>
      </c>
      <c r="I270" s="43">
        <f>SUM(H270-G270)</f>
        <v>-4335.485</v>
      </c>
      <c r="J270" s="44"/>
    </row>
    <row r="271" spans="1:10" s="5" customFormat="1" ht="38.25" customHeight="1">
      <c r="A271" s="48" t="s">
        <v>325</v>
      </c>
      <c r="B271" s="202" t="s">
        <v>360</v>
      </c>
      <c r="C271" s="47"/>
      <c r="D271" s="47"/>
      <c r="E271" s="43"/>
      <c r="F271" s="44"/>
      <c r="G271" s="42">
        <v>6689.105</v>
      </c>
      <c r="H271" s="42">
        <v>1903.574</v>
      </c>
      <c r="I271" s="43">
        <f t="shared" si="17"/>
        <v>-4785.530999999999</v>
      </c>
      <c r="J271" s="44">
        <f>SUM(H271/G271*100)</f>
        <v>28.457828065189588</v>
      </c>
    </row>
    <row r="272" spans="1:10" s="5" customFormat="1" ht="21" customHeight="1">
      <c r="A272" s="174" t="s">
        <v>116</v>
      </c>
      <c r="B272" s="175" t="s">
        <v>175</v>
      </c>
      <c r="C272" s="176">
        <f>SUM(C273+C275)</f>
        <v>1697.327</v>
      </c>
      <c r="D272" s="176">
        <f>SUM(D273+D275)</f>
        <v>388.926</v>
      </c>
      <c r="E272" s="177">
        <f>SUM(D272-C272)</f>
        <v>-1308.401</v>
      </c>
      <c r="F272" s="178">
        <f>SUM(D272/C272*100)</f>
        <v>22.914028940799266</v>
      </c>
      <c r="G272" s="176">
        <f>SUM(G273+G275)</f>
        <v>158.478</v>
      </c>
      <c r="H272" s="176">
        <f>SUM(H273+H275)</f>
        <v>49.9</v>
      </c>
      <c r="I272" s="177">
        <f t="shared" si="17"/>
        <v>-108.578</v>
      </c>
      <c r="J272" s="178">
        <f>SUM(H272/G272*100)</f>
        <v>31.487020280417465</v>
      </c>
    </row>
    <row r="273" spans="1:10" s="5" customFormat="1" ht="42" customHeight="1" hidden="1">
      <c r="A273" s="179"/>
      <c r="B273" s="172"/>
      <c r="C273" s="180"/>
      <c r="D273" s="180"/>
      <c r="E273" s="62"/>
      <c r="F273" s="63"/>
      <c r="G273" s="180"/>
      <c r="H273" s="180"/>
      <c r="I273" s="62"/>
      <c r="J273" s="63"/>
    </row>
    <row r="274" spans="1:10" s="5" customFormat="1" ht="18" customHeight="1" hidden="1">
      <c r="A274" s="181"/>
      <c r="B274" s="172"/>
      <c r="C274" s="180"/>
      <c r="D274" s="180"/>
      <c r="E274" s="62"/>
      <c r="F274" s="63"/>
      <c r="G274" s="182"/>
      <c r="H274" s="182"/>
      <c r="I274" s="182"/>
      <c r="J274" s="63"/>
    </row>
    <row r="275" spans="1:10" s="5" customFormat="1" ht="18.75">
      <c r="A275" s="183">
        <v>7460</v>
      </c>
      <c r="B275" s="172" t="s">
        <v>176</v>
      </c>
      <c r="C275" s="184">
        <f>SUM(C276)</f>
        <v>1697.327</v>
      </c>
      <c r="D275" s="184">
        <f>SUM(D276)</f>
        <v>388.926</v>
      </c>
      <c r="E275" s="62">
        <f>SUM(D275-C275)</f>
        <v>-1308.401</v>
      </c>
      <c r="F275" s="63">
        <f>SUM(D275/C275*100)</f>
        <v>22.914028940799266</v>
      </c>
      <c r="G275" s="184">
        <f>SUM(G276)</f>
        <v>158.478</v>
      </c>
      <c r="H275" s="184">
        <f>SUM(H276:H277)</f>
        <v>49.9</v>
      </c>
      <c r="I275" s="62">
        <f>SUM(H275-G275)</f>
        <v>-108.578</v>
      </c>
      <c r="J275" s="63">
        <f>SUM(H275/G275*100)</f>
        <v>31.487020280417465</v>
      </c>
    </row>
    <row r="276" spans="1:10" s="5" customFormat="1" ht="37.5">
      <c r="A276" s="183">
        <v>7461</v>
      </c>
      <c r="B276" s="172" t="s">
        <v>177</v>
      </c>
      <c r="C276" s="61">
        <v>1697.327</v>
      </c>
      <c r="D276" s="61">
        <v>388.926</v>
      </c>
      <c r="E276" s="62">
        <f>SUM(D276-C276)</f>
        <v>-1308.401</v>
      </c>
      <c r="F276" s="63">
        <f>SUM(D276/C276*100)</f>
        <v>22.914028940799266</v>
      </c>
      <c r="G276" s="64">
        <v>158.478</v>
      </c>
      <c r="H276" s="64">
        <v>49.9</v>
      </c>
      <c r="I276" s="62">
        <f>SUM(H276-G276)</f>
        <v>-108.578</v>
      </c>
      <c r="J276" s="63">
        <f>SUM(H276/G276*100)</f>
        <v>31.487020280417465</v>
      </c>
    </row>
    <row r="277" spans="1:10" s="5" customFormat="1" ht="37.5" hidden="1">
      <c r="A277" s="185" t="s">
        <v>281</v>
      </c>
      <c r="B277" s="149" t="s">
        <v>282</v>
      </c>
      <c r="C277" s="186"/>
      <c r="D277" s="186"/>
      <c r="E277" s="177"/>
      <c r="F277" s="63"/>
      <c r="G277" s="187"/>
      <c r="H277" s="188"/>
      <c r="I277" s="62">
        <f>SUM(H277-G277)</f>
        <v>0</v>
      </c>
      <c r="J277" s="63"/>
    </row>
    <row r="278" spans="1:10" s="5" customFormat="1" ht="20.25">
      <c r="A278" s="189" t="s">
        <v>135</v>
      </c>
      <c r="B278" s="190" t="s">
        <v>178</v>
      </c>
      <c r="C278" s="191">
        <f>C279+C280+C281+C282+C283+C284</f>
        <v>28.089</v>
      </c>
      <c r="D278" s="191">
        <f>D283</f>
        <v>27.868</v>
      </c>
      <c r="E278" s="177">
        <f>D278-C278</f>
        <v>-0.22100000000000009</v>
      </c>
      <c r="F278" s="63">
        <f>SUM(D278/C278*100)</f>
        <v>99.21321513759834</v>
      </c>
      <c r="G278" s="191">
        <f>SUM(G279:G284)</f>
        <v>45.015</v>
      </c>
      <c r="H278" s="191">
        <f>SUM(H279:H284)</f>
        <v>5</v>
      </c>
      <c r="I278" s="177">
        <f>SUM(H278-G278)</f>
        <v>-40.015</v>
      </c>
      <c r="J278" s="178">
        <f>SUM(H278/G278*100)</f>
        <v>11.107408641563923</v>
      </c>
    </row>
    <row r="279" spans="1:10" s="5" customFormat="1" ht="20.25" customHeight="1" hidden="1">
      <c r="A279" s="192"/>
      <c r="B279" s="66"/>
      <c r="C279" s="61"/>
      <c r="D279" s="61"/>
      <c r="E279" s="62"/>
      <c r="F279" s="63"/>
      <c r="G279" s="193"/>
      <c r="H279" s="64"/>
      <c r="I279" s="62"/>
      <c r="J279" s="63"/>
    </row>
    <row r="280" spans="1:10" s="26" customFormat="1" ht="18.75" hidden="1">
      <c r="A280" s="192"/>
      <c r="B280" s="66"/>
      <c r="C280" s="61"/>
      <c r="D280" s="61"/>
      <c r="E280" s="62"/>
      <c r="F280" s="63"/>
      <c r="G280" s="64"/>
      <c r="H280" s="64"/>
      <c r="I280" s="62"/>
      <c r="J280" s="63"/>
    </row>
    <row r="281" spans="1:10" ht="18.75" hidden="1">
      <c r="A281" s="192"/>
      <c r="B281" s="66"/>
      <c r="C281" s="61"/>
      <c r="D281" s="61"/>
      <c r="E281" s="62"/>
      <c r="F281" s="63"/>
      <c r="G281" s="64"/>
      <c r="H281" s="64"/>
      <c r="I281" s="62"/>
      <c r="J281" s="63"/>
    </row>
    <row r="282" spans="1:10" s="26" customFormat="1" ht="18.75" hidden="1">
      <c r="A282" s="65"/>
      <c r="B282" s="66"/>
      <c r="C282" s="61"/>
      <c r="D282" s="61"/>
      <c r="E282" s="62"/>
      <c r="F282" s="63"/>
      <c r="G282" s="64"/>
      <c r="H282" s="64"/>
      <c r="I282" s="62"/>
      <c r="J282" s="63"/>
    </row>
    <row r="283" spans="1:10" s="26" customFormat="1" ht="18.75">
      <c r="A283" s="65" t="s">
        <v>204</v>
      </c>
      <c r="B283" s="66" t="s">
        <v>229</v>
      </c>
      <c r="C283" s="61">
        <v>28.089</v>
      </c>
      <c r="D283" s="61">
        <v>27.868</v>
      </c>
      <c r="E283" s="62">
        <f>SUM(D283-C283)</f>
        <v>-0.22100000000000009</v>
      </c>
      <c r="F283" s="63">
        <f>SUM(D283/C283*100)</f>
        <v>99.21321513759834</v>
      </c>
      <c r="G283" s="64">
        <v>0</v>
      </c>
      <c r="H283" s="64">
        <v>0</v>
      </c>
      <c r="I283" s="62"/>
      <c r="J283" s="63"/>
    </row>
    <row r="284" spans="1:10" s="26" customFormat="1" ht="18.75">
      <c r="A284" s="65" t="s">
        <v>180</v>
      </c>
      <c r="B284" s="168" t="s">
        <v>179</v>
      </c>
      <c r="C284" s="61"/>
      <c r="D284" s="61"/>
      <c r="E284" s="62"/>
      <c r="F284" s="63"/>
      <c r="G284" s="61">
        <f>G285</f>
        <v>45.015</v>
      </c>
      <c r="H284" s="61">
        <f>H285</f>
        <v>5</v>
      </c>
      <c r="I284" s="62">
        <f>SUM(H284-G284)</f>
        <v>-40.015</v>
      </c>
      <c r="J284" s="63">
        <f>SUM(H284/G284*100)</f>
        <v>11.107408641563923</v>
      </c>
    </row>
    <row r="285" spans="1:10" s="26" customFormat="1" ht="75">
      <c r="A285" s="65" t="s">
        <v>326</v>
      </c>
      <c r="B285" s="172" t="s">
        <v>327</v>
      </c>
      <c r="C285" s="61"/>
      <c r="D285" s="61"/>
      <c r="E285" s="62"/>
      <c r="F285" s="63"/>
      <c r="G285" s="61">
        <v>45.015</v>
      </c>
      <c r="H285" s="61">
        <v>5</v>
      </c>
      <c r="I285" s="62">
        <f>SUM(H285-G285)</f>
        <v>-40.015</v>
      </c>
      <c r="J285" s="63">
        <f>SUM(H285/G285*100)</f>
        <v>11.107408641563923</v>
      </c>
    </row>
    <row r="286" spans="1:10" s="26" customFormat="1" ht="18.75" hidden="1">
      <c r="A286" s="65"/>
      <c r="B286" s="172"/>
      <c r="C286" s="61"/>
      <c r="D286" s="61"/>
      <c r="E286" s="62"/>
      <c r="F286" s="63"/>
      <c r="G286" s="64"/>
      <c r="H286" s="64"/>
      <c r="I286" s="62"/>
      <c r="J286" s="63"/>
    </row>
    <row r="287" spans="1:10" s="26" customFormat="1" ht="20.25">
      <c r="A287" s="76" t="s">
        <v>115</v>
      </c>
      <c r="B287" s="142" t="s">
        <v>188</v>
      </c>
      <c r="C287" s="115">
        <f>SUM(C288)+C291</f>
        <v>541.476</v>
      </c>
      <c r="D287" s="115">
        <f>SUM(D288)+D291</f>
        <v>546.9639999999999</v>
      </c>
      <c r="E287" s="55">
        <f aca="true" t="shared" si="18" ref="E287:E293">SUM(D287-C287)</f>
        <v>5.487999999999943</v>
      </c>
      <c r="F287" s="56">
        <f>SUM(D287/C287*100)</f>
        <v>101.01352599191837</v>
      </c>
      <c r="G287" s="115">
        <f>SUM(G288)+G291+G295</f>
        <v>537.686</v>
      </c>
      <c r="H287" s="115">
        <f>SUM(H288)+H291+H295</f>
        <v>4843.789</v>
      </c>
      <c r="I287" s="55">
        <f>SUM(H287-G287)</f>
        <v>4306.103</v>
      </c>
      <c r="J287" s="56">
        <f>SUM(H287/G287*100)</f>
        <v>900.858307636799</v>
      </c>
    </row>
    <row r="288" spans="1:10" s="26" customFormat="1" ht="40.5">
      <c r="A288" s="141" t="s">
        <v>181</v>
      </c>
      <c r="B288" s="122" t="s">
        <v>182</v>
      </c>
      <c r="C288" s="128">
        <f>SUM(C289:C290)</f>
        <v>441.478</v>
      </c>
      <c r="D288" s="128">
        <f>SUM(D289:D290)</f>
        <v>546.9639999999999</v>
      </c>
      <c r="E288" s="55">
        <f t="shared" si="18"/>
        <v>105.48599999999993</v>
      </c>
      <c r="F288" s="56">
        <f>SUM(D288/C288*100)</f>
        <v>123.8938293640906</v>
      </c>
      <c r="G288" s="128">
        <f>SUM(G289:G290)</f>
        <v>9.806</v>
      </c>
      <c r="H288" s="128">
        <f>SUM(H289:H290)</f>
        <v>47.262</v>
      </c>
      <c r="I288" s="55">
        <f>SUM(H288-G288)</f>
        <v>37.456</v>
      </c>
      <c r="J288" s="56">
        <f>SUM(H288/G288*100)</f>
        <v>481.97022231286974</v>
      </c>
    </row>
    <row r="289" spans="1:10" ht="18.75">
      <c r="A289" s="48" t="s">
        <v>183</v>
      </c>
      <c r="B289" s="60" t="s">
        <v>184</v>
      </c>
      <c r="C289" s="41">
        <v>10.8</v>
      </c>
      <c r="D289" s="41">
        <v>103.735</v>
      </c>
      <c r="E289" s="43">
        <f t="shared" si="18"/>
        <v>92.935</v>
      </c>
      <c r="F289" s="44">
        <f>SUM(D289/C289*100)</f>
        <v>960.5092592592592</v>
      </c>
      <c r="G289" s="42">
        <v>0</v>
      </c>
      <c r="H289" s="42">
        <v>42.737</v>
      </c>
      <c r="I289" s="43">
        <f>SUM(H289-G289)</f>
        <v>42.737</v>
      </c>
      <c r="J289" s="44">
        <v>0</v>
      </c>
    </row>
    <row r="290" spans="1:10" s="5" customFormat="1" ht="18.75">
      <c r="A290" s="48" t="s">
        <v>328</v>
      </c>
      <c r="B290" s="60" t="s">
        <v>329</v>
      </c>
      <c r="C290" s="41">
        <v>430.678</v>
      </c>
      <c r="D290" s="41">
        <v>443.229</v>
      </c>
      <c r="E290" s="43">
        <f t="shared" si="18"/>
        <v>12.550999999999988</v>
      </c>
      <c r="F290" s="44">
        <f>SUM(D290/C290*100)</f>
        <v>102.91424219486484</v>
      </c>
      <c r="G290" s="42">
        <v>9.806</v>
      </c>
      <c r="H290" s="42">
        <v>4.525</v>
      </c>
      <c r="I290" s="43">
        <f>SUM(H290-G290)</f>
        <v>-5.280999999999999</v>
      </c>
      <c r="J290" s="63">
        <f>SUM(H290/G290*100)</f>
        <v>46.14521721395065</v>
      </c>
    </row>
    <row r="291" spans="1:10" s="5" customFormat="1" ht="39" customHeight="1">
      <c r="A291" s="125" t="s">
        <v>185</v>
      </c>
      <c r="B291" s="126" t="s">
        <v>189</v>
      </c>
      <c r="C291" s="127">
        <f>SUM(C292:C293)</f>
        <v>99.998</v>
      </c>
      <c r="D291" s="128">
        <f>SUM(D292:D293)</f>
        <v>0</v>
      </c>
      <c r="E291" s="55">
        <f t="shared" si="18"/>
        <v>-99.998</v>
      </c>
      <c r="F291" s="56">
        <f>SUM(D291/C291*100)</f>
        <v>0</v>
      </c>
      <c r="G291" s="128">
        <v>0</v>
      </c>
      <c r="H291" s="128"/>
      <c r="I291" s="55"/>
      <c r="J291" s="56"/>
    </row>
    <row r="292" spans="1:10" s="5" customFormat="1" ht="18.75" hidden="1">
      <c r="A292" s="48" t="s">
        <v>186</v>
      </c>
      <c r="B292" s="60" t="s">
        <v>197</v>
      </c>
      <c r="C292" s="43"/>
      <c r="D292" s="124"/>
      <c r="E292" s="43"/>
      <c r="F292" s="44"/>
      <c r="G292" s="42"/>
      <c r="H292" s="42"/>
      <c r="I292" s="43"/>
      <c r="J292" s="44"/>
    </row>
    <row r="293" spans="1:10" s="5" customFormat="1" ht="18.75">
      <c r="A293" s="48" t="s">
        <v>187</v>
      </c>
      <c r="B293" s="60" t="s">
        <v>190</v>
      </c>
      <c r="C293" s="124">
        <v>99.998</v>
      </c>
      <c r="D293" s="124">
        <v>0</v>
      </c>
      <c r="E293" s="43">
        <f t="shared" si="18"/>
        <v>-99.998</v>
      </c>
      <c r="F293" s="44">
        <f>SUM(D293/C293*100)</f>
        <v>0</v>
      </c>
      <c r="G293" s="42">
        <v>0</v>
      </c>
      <c r="H293" s="42"/>
      <c r="I293" s="43"/>
      <c r="J293" s="44"/>
    </row>
    <row r="294" spans="1:10" s="5" customFormat="1" ht="18.75" hidden="1">
      <c r="A294" s="48"/>
      <c r="B294" s="60"/>
      <c r="C294" s="45"/>
      <c r="D294" s="41"/>
      <c r="E294" s="43"/>
      <c r="F294" s="44"/>
      <c r="G294" s="42"/>
      <c r="H294" s="42"/>
      <c r="I294" s="43"/>
      <c r="J294" s="44"/>
    </row>
    <row r="295" spans="1:10" s="5" customFormat="1" ht="18.75">
      <c r="A295" s="194" t="s">
        <v>205</v>
      </c>
      <c r="B295" s="195" t="s">
        <v>207</v>
      </c>
      <c r="C295" s="176"/>
      <c r="D295" s="196"/>
      <c r="E295" s="177"/>
      <c r="F295" s="178"/>
      <c r="G295" s="176">
        <f>G296+G298</f>
        <v>527.88</v>
      </c>
      <c r="H295" s="176">
        <f>H296+H298</f>
        <v>4796.527</v>
      </c>
      <c r="I295" s="177">
        <f aca="true" t="shared" si="19" ref="I295:I300">SUM(H295-G295)</f>
        <v>4268.647</v>
      </c>
      <c r="J295" s="56" t="s">
        <v>363</v>
      </c>
    </row>
    <row r="296" spans="1:10" s="5" customFormat="1" ht="18.75">
      <c r="A296" s="65" t="s">
        <v>330</v>
      </c>
      <c r="B296" s="172" t="s">
        <v>331</v>
      </c>
      <c r="C296" s="180"/>
      <c r="D296" s="61"/>
      <c r="E296" s="62"/>
      <c r="F296" s="63"/>
      <c r="G296" s="180">
        <f>G297</f>
        <v>83.978</v>
      </c>
      <c r="H296" s="180">
        <f>H297</f>
        <v>26.5</v>
      </c>
      <c r="I296" s="62">
        <f t="shared" si="19"/>
        <v>-57.477999999999994</v>
      </c>
      <c r="J296" s="63">
        <f>SUM(H296/G296*100)</f>
        <v>31.555883683821957</v>
      </c>
    </row>
    <row r="297" spans="1:10" s="5" customFormat="1" ht="18.75">
      <c r="A297" s="48" t="s">
        <v>332</v>
      </c>
      <c r="B297" s="60" t="s">
        <v>333</v>
      </c>
      <c r="C297" s="45"/>
      <c r="D297" s="41"/>
      <c r="E297" s="43"/>
      <c r="F297" s="44"/>
      <c r="G297" s="42">
        <v>83.978</v>
      </c>
      <c r="H297" s="42">
        <v>26.5</v>
      </c>
      <c r="I297" s="62">
        <f t="shared" si="19"/>
        <v>-57.477999999999994</v>
      </c>
      <c r="J297" s="63">
        <f>SUM(H297/G297*100)</f>
        <v>31.555883683821957</v>
      </c>
    </row>
    <row r="298" spans="1:10" s="26" customFormat="1" ht="18.75">
      <c r="A298" s="51" t="s">
        <v>334</v>
      </c>
      <c r="B298" s="197" t="s">
        <v>335</v>
      </c>
      <c r="C298" s="45"/>
      <c r="D298" s="45"/>
      <c r="E298" s="43"/>
      <c r="F298" s="44"/>
      <c r="G298" s="43">
        <v>443.902</v>
      </c>
      <c r="H298" s="43">
        <v>4770.027</v>
      </c>
      <c r="I298" s="62">
        <f t="shared" si="19"/>
        <v>4326.125</v>
      </c>
      <c r="J298" s="63" t="s">
        <v>361</v>
      </c>
    </row>
    <row r="299" spans="1:10" s="26" customFormat="1" ht="20.25">
      <c r="A299" s="52"/>
      <c r="B299" s="59" t="s">
        <v>32</v>
      </c>
      <c r="C299" s="130">
        <f>C126+C131+C141+C156+C219+C227+C241+C277+C272+C278+C257+C259+C298+C287+C295</f>
        <v>124929.77299999999</v>
      </c>
      <c r="D299" s="130">
        <f>D126+D131+D141+D156+D219+D227+D241+D277+D272+D278+D257+D259+D298+D287+D295</f>
        <v>135219.97400000002</v>
      </c>
      <c r="E299" s="55">
        <f aca="true" t="shared" si="20" ref="E299:E309">SUM(D299-C299)</f>
        <v>10290.20100000003</v>
      </c>
      <c r="F299" s="56">
        <f>SUM(D299/C299*100)</f>
        <v>108.236788359489</v>
      </c>
      <c r="G299" s="130">
        <f>G126+G131+G141+G156+G219+G227+G241+G277+G272+G278+G257+G259+G287</f>
        <v>32904.913</v>
      </c>
      <c r="H299" s="130">
        <f>H126+H131+H141+H156+H219+H227+H241+H277+H272+H278+H257+H259+H287</f>
        <v>29364.937</v>
      </c>
      <c r="I299" s="55">
        <f t="shared" si="19"/>
        <v>-3539.9759999999987</v>
      </c>
      <c r="J299" s="56">
        <f>SUM(H299/G299*100)</f>
        <v>89.24180106478325</v>
      </c>
    </row>
    <row r="300" spans="1:10" ht="20.25">
      <c r="A300" s="52"/>
      <c r="B300" s="59" t="s">
        <v>24</v>
      </c>
      <c r="C300" s="147">
        <f>SUM(C301:C305)</f>
        <v>18917.629999999997</v>
      </c>
      <c r="D300" s="147">
        <f>SUM(D301:D305)</f>
        <v>8214.394</v>
      </c>
      <c r="E300" s="147">
        <f>SUM(E301:E305)</f>
        <v>-10703.235999999997</v>
      </c>
      <c r="F300" s="56">
        <f>SUM(D300/C300*100)</f>
        <v>43.42189798616424</v>
      </c>
      <c r="G300" s="147">
        <f>SUM(G301:G305)</f>
        <v>0</v>
      </c>
      <c r="H300" s="147">
        <f>SUM(H301:H305)</f>
        <v>0</v>
      </c>
      <c r="I300" s="55">
        <f t="shared" si="19"/>
        <v>0</v>
      </c>
      <c r="J300" s="147">
        <v>0</v>
      </c>
    </row>
    <row r="301" spans="1:10" ht="37.5">
      <c r="A301" s="48" t="s">
        <v>336</v>
      </c>
      <c r="B301" s="50" t="s">
        <v>337</v>
      </c>
      <c r="C301" s="124">
        <v>13524.3</v>
      </c>
      <c r="D301" s="124">
        <v>3596.291</v>
      </c>
      <c r="E301" s="203">
        <f>SUM(D301-C301)</f>
        <v>-9928.008999999998</v>
      </c>
      <c r="F301" s="204">
        <f>SUM(D301/C301*100)</f>
        <v>26.5913282018293</v>
      </c>
      <c r="G301" s="129">
        <v>0</v>
      </c>
      <c r="H301" s="129">
        <v>0</v>
      </c>
      <c r="I301" s="43"/>
      <c r="J301" s="44"/>
    </row>
    <row r="302" spans="1:10" ht="56.25">
      <c r="A302" s="48" t="s">
        <v>338</v>
      </c>
      <c r="B302" s="50" t="s">
        <v>339</v>
      </c>
      <c r="C302" s="124">
        <v>190</v>
      </c>
      <c r="D302" s="124">
        <v>0</v>
      </c>
      <c r="E302" s="203">
        <f>SUM(D302-C302)</f>
        <v>-190</v>
      </c>
      <c r="F302" s="44"/>
      <c r="G302" s="129">
        <v>0</v>
      </c>
      <c r="H302" s="129">
        <v>0</v>
      </c>
      <c r="I302" s="43"/>
      <c r="J302" s="44"/>
    </row>
    <row r="303" spans="1:10" s="5" customFormat="1" ht="20.25">
      <c r="A303" s="40" t="s">
        <v>232</v>
      </c>
      <c r="B303" s="73" t="s">
        <v>227</v>
      </c>
      <c r="C303" s="45">
        <v>5203.33</v>
      </c>
      <c r="D303" s="45">
        <v>4583.103</v>
      </c>
      <c r="E303" s="43">
        <f>SUM(D303-C303)</f>
        <v>-620.2269999999999</v>
      </c>
      <c r="F303" s="44">
        <f>SUM(D303/C303*100)</f>
        <v>88.08019095463867</v>
      </c>
      <c r="G303" s="129">
        <v>0</v>
      </c>
      <c r="H303" s="129">
        <v>0</v>
      </c>
      <c r="I303" s="43">
        <f>SUM(H303-G303)</f>
        <v>0</v>
      </c>
      <c r="J303" s="44">
        <v>0</v>
      </c>
    </row>
    <row r="304" spans="1:10" s="5" customFormat="1" ht="18.75" hidden="1">
      <c r="A304" s="40" t="s">
        <v>340</v>
      </c>
      <c r="B304" s="73" t="s">
        <v>341</v>
      </c>
      <c r="C304" s="41"/>
      <c r="D304" s="45"/>
      <c r="E304" s="43"/>
      <c r="F304" s="44"/>
      <c r="G304" s="43">
        <v>0</v>
      </c>
      <c r="H304" s="43">
        <v>0</v>
      </c>
      <c r="I304" s="62">
        <f>SUM(H304-G304)</f>
        <v>0</v>
      </c>
      <c r="J304" s="44">
        <v>0</v>
      </c>
    </row>
    <row r="305" spans="1:10" s="5" customFormat="1" ht="37.5">
      <c r="A305" s="40" t="s">
        <v>270</v>
      </c>
      <c r="B305" s="101" t="s">
        <v>271</v>
      </c>
      <c r="C305" s="41"/>
      <c r="D305" s="45">
        <v>35</v>
      </c>
      <c r="E305" s="43">
        <f>SUM(D305-C305)</f>
        <v>35</v>
      </c>
      <c r="F305" s="44"/>
      <c r="G305" s="43">
        <v>0</v>
      </c>
      <c r="H305" s="43">
        <v>0</v>
      </c>
      <c r="I305" s="43">
        <f>SUM(H305-G305)</f>
        <v>0</v>
      </c>
      <c r="J305" s="44"/>
    </row>
    <row r="306" spans="1:10" s="5" customFormat="1" ht="20.25">
      <c r="A306" s="76"/>
      <c r="B306" s="148" t="s">
        <v>34</v>
      </c>
      <c r="C306" s="115">
        <f>C299+C300</f>
        <v>143847.403</v>
      </c>
      <c r="D306" s="115">
        <f>D299+D300</f>
        <v>143434.36800000002</v>
      </c>
      <c r="E306" s="55">
        <f t="shared" si="20"/>
        <v>-413.0349999999744</v>
      </c>
      <c r="F306" s="56">
        <f>SUM(D306/C306*100)</f>
        <v>99.71286586244454</v>
      </c>
      <c r="G306" s="116">
        <f>G299+G300</f>
        <v>32904.913</v>
      </c>
      <c r="H306" s="116">
        <f>H299+H300</f>
        <v>29364.937</v>
      </c>
      <c r="I306" s="55">
        <f aca="true" t="shared" si="21" ref="I306:I311">SUM(H306-G306)</f>
        <v>-3539.9759999999987</v>
      </c>
      <c r="J306" s="56">
        <f>SUM(H306/G306*100)</f>
        <v>89.24180106478325</v>
      </c>
    </row>
    <row r="307" spans="1:10" ht="20.25">
      <c r="A307" s="76"/>
      <c r="B307" s="146" t="s">
        <v>33</v>
      </c>
      <c r="C307" s="54">
        <f>SUM(C309:C310)</f>
        <v>100</v>
      </c>
      <c r="D307" s="54">
        <f>SUM(D309:D310)</f>
        <v>150</v>
      </c>
      <c r="E307" s="55">
        <f t="shared" si="20"/>
        <v>50</v>
      </c>
      <c r="F307" s="56">
        <f>SUM(D307/C307*100)</f>
        <v>150</v>
      </c>
      <c r="G307" s="57">
        <f>SUM(G309:G310)</f>
        <v>0</v>
      </c>
      <c r="H307" s="57">
        <f>SUM(H309:H310)</f>
        <v>0</v>
      </c>
      <c r="I307" s="55">
        <f t="shared" si="21"/>
        <v>0</v>
      </c>
      <c r="J307" s="56">
        <v>0</v>
      </c>
    </row>
    <row r="308" spans="1:10" s="5" customFormat="1" ht="40.5">
      <c r="A308" s="76" t="s">
        <v>342</v>
      </c>
      <c r="B308" s="146" t="s">
        <v>343</v>
      </c>
      <c r="C308" s="54">
        <f>SUM(C309:C310)</f>
        <v>100</v>
      </c>
      <c r="D308" s="54">
        <f>SUM(D309:D310)</f>
        <v>150</v>
      </c>
      <c r="E308" s="55">
        <f t="shared" si="20"/>
        <v>50</v>
      </c>
      <c r="F308" s="56">
        <f>SUM(D308/C308*100)</f>
        <v>150</v>
      </c>
      <c r="G308" s="54">
        <f>SUM(G309:G310)</f>
        <v>0</v>
      </c>
      <c r="H308" s="57">
        <f>SUM(H309:H310)</f>
        <v>0</v>
      </c>
      <c r="I308" s="55">
        <f t="shared" si="21"/>
        <v>0</v>
      </c>
      <c r="J308" s="56"/>
    </row>
    <row r="309" spans="1:10" s="5" customFormat="1" ht="31.5" customHeight="1">
      <c r="A309" s="48" t="s">
        <v>344</v>
      </c>
      <c r="B309" s="70" t="s">
        <v>345</v>
      </c>
      <c r="C309" s="45">
        <v>100</v>
      </c>
      <c r="D309" s="45">
        <v>150</v>
      </c>
      <c r="E309" s="43">
        <f t="shared" si="20"/>
        <v>50</v>
      </c>
      <c r="F309" s="44">
        <f>SUM(D309/C309*100)</f>
        <v>150</v>
      </c>
      <c r="G309" s="43">
        <v>36.305</v>
      </c>
      <c r="H309" s="43">
        <v>67.5</v>
      </c>
      <c r="I309" s="43">
        <f t="shared" si="21"/>
        <v>31.195</v>
      </c>
      <c r="J309" s="63">
        <f>SUM(H309/G309*100)</f>
        <v>185.9248037460405</v>
      </c>
    </row>
    <row r="310" spans="1:10" s="5" customFormat="1" ht="28.5" customHeight="1">
      <c r="A310" s="48" t="s">
        <v>346</v>
      </c>
      <c r="B310" s="70" t="s">
        <v>347</v>
      </c>
      <c r="C310" s="145">
        <v>0</v>
      </c>
      <c r="D310" s="45">
        <v>0</v>
      </c>
      <c r="E310" s="43">
        <v>0</v>
      </c>
      <c r="F310" s="44">
        <v>0</v>
      </c>
      <c r="G310" s="43">
        <v>-36.305</v>
      </c>
      <c r="H310" s="43">
        <v>-67.5</v>
      </c>
      <c r="I310" s="43">
        <f t="shared" si="21"/>
        <v>-31.195</v>
      </c>
      <c r="J310" s="63">
        <f>SUM(H310/G310*100)</f>
        <v>185.9248037460405</v>
      </c>
    </row>
    <row r="311" spans="1:10" s="5" customFormat="1" ht="20.25">
      <c r="A311" s="114"/>
      <c r="B311" s="146" t="s">
        <v>25</v>
      </c>
      <c r="C311" s="115">
        <f>C306+C307</f>
        <v>143947.403</v>
      </c>
      <c r="D311" s="115">
        <f>D306+D307</f>
        <v>143584.36800000002</v>
      </c>
      <c r="E311" s="55">
        <f>SUM(D311-C311)</f>
        <v>-363.0349999999744</v>
      </c>
      <c r="F311" s="56">
        <f>SUM(D311/C311*100)</f>
        <v>99.74780024339864</v>
      </c>
      <c r="G311" s="116">
        <f>G306+G307</f>
        <v>32904.913</v>
      </c>
      <c r="H311" s="116">
        <f>H306+H307</f>
        <v>29364.937</v>
      </c>
      <c r="I311" s="55">
        <f t="shared" si="21"/>
        <v>-3539.9759999999987</v>
      </c>
      <c r="J311" s="56">
        <f>SUM(H311/G311*100)</f>
        <v>89.24180106478325</v>
      </c>
    </row>
    <row r="312" spans="1:10" s="5" customFormat="1" ht="20.25">
      <c r="A312" s="114"/>
      <c r="B312" s="94" t="s">
        <v>38</v>
      </c>
      <c r="C312" s="115"/>
      <c r="D312" s="115"/>
      <c r="E312" s="55"/>
      <c r="F312" s="56"/>
      <c r="G312" s="116"/>
      <c r="H312" s="116"/>
      <c r="I312" s="55"/>
      <c r="J312" s="56"/>
    </row>
    <row r="313" spans="1:10" ht="20.25">
      <c r="A313" s="93"/>
      <c r="B313" s="94" t="s">
        <v>39</v>
      </c>
      <c r="C313" s="115">
        <v>20557.951</v>
      </c>
      <c r="D313" s="115">
        <v>23187.139</v>
      </c>
      <c r="E313" s="55">
        <f>SUM(D313-C313)</f>
        <v>2629.1879999999983</v>
      </c>
      <c r="F313" s="56">
        <f>SUM(D313/C313*100)</f>
        <v>112.78915393854183</v>
      </c>
      <c r="G313" s="115">
        <f>G314</f>
        <v>23008.685</v>
      </c>
      <c r="H313" s="115">
        <f>H314</f>
        <v>26712.393</v>
      </c>
      <c r="I313" s="55">
        <f>SUM(H313-G313)</f>
        <v>3703.7079999999987</v>
      </c>
      <c r="J313" s="56">
        <f>SUM(H313/G313*100)</f>
        <v>116.09699989373577</v>
      </c>
    </row>
    <row r="314" spans="1:10" ht="20.25">
      <c r="A314" s="117">
        <v>200000</v>
      </c>
      <c r="B314" s="94" t="s">
        <v>40</v>
      </c>
      <c r="C314" s="115">
        <f>SUM(C315:C318)</f>
        <v>-20557.951</v>
      </c>
      <c r="D314" s="115">
        <f>SUM(D315:D318)</f>
        <v>-23187.139</v>
      </c>
      <c r="E314" s="55">
        <f>SUM(D314-C314)</f>
        <v>-2629.1879999999983</v>
      </c>
      <c r="F314" s="56">
        <f>SUM(D314/C314*100)</f>
        <v>112.78915393854183</v>
      </c>
      <c r="G314" s="115">
        <f>SUM(G315:G318)</f>
        <v>23008.685</v>
      </c>
      <c r="H314" s="115">
        <f>SUM(H315:H318)</f>
        <v>26712.393</v>
      </c>
      <c r="I314" s="55">
        <f>SUM(H314-G314)</f>
        <v>3703.7079999999987</v>
      </c>
      <c r="J314" s="56">
        <f>SUM(H314/G314*100)</f>
        <v>116.09699989373577</v>
      </c>
    </row>
    <row r="315" spans="1:10" ht="18.75" hidden="1">
      <c r="A315" s="105">
        <v>203400</v>
      </c>
      <c r="B315" s="73" t="s">
        <v>41</v>
      </c>
      <c r="C315" s="47"/>
      <c r="D315" s="47"/>
      <c r="E315" s="43"/>
      <c r="F315" s="44"/>
      <c r="G315" s="118"/>
      <c r="H315" s="118"/>
      <c r="I315" s="43"/>
      <c r="J315" s="44"/>
    </row>
    <row r="316" spans="1:10" s="5" customFormat="1" ht="18.75">
      <c r="A316" s="90">
        <v>205000</v>
      </c>
      <c r="B316" s="49" t="s">
        <v>42</v>
      </c>
      <c r="C316" s="119"/>
      <c r="D316" s="119"/>
      <c r="E316" s="43"/>
      <c r="F316" s="44"/>
      <c r="G316" s="120">
        <v>-151.659</v>
      </c>
      <c r="H316" s="120">
        <v>85.182</v>
      </c>
      <c r="I316" s="43"/>
      <c r="J316" s="44"/>
    </row>
    <row r="317" spans="1:10" ht="18.75" hidden="1">
      <c r="A317" s="90">
        <v>206000</v>
      </c>
      <c r="B317" s="49" t="s">
        <v>240</v>
      </c>
      <c r="C317" s="119"/>
      <c r="D317" s="119"/>
      <c r="E317" s="43"/>
      <c r="F317" s="44"/>
      <c r="G317" s="120"/>
      <c r="H317" s="120"/>
      <c r="I317" s="43"/>
      <c r="J317" s="44"/>
    </row>
    <row r="318" spans="1:10" ht="18.75">
      <c r="A318" s="90">
        <v>208000</v>
      </c>
      <c r="B318" s="49" t="s">
        <v>43</v>
      </c>
      <c r="C318" s="121">
        <v>-20557.951</v>
      </c>
      <c r="D318" s="121">
        <v>-23187.139</v>
      </c>
      <c r="E318" s="43">
        <f>SUM(D318-C318)</f>
        <v>-2629.1879999999983</v>
      </c>
      <c r="F318" s="44">
        <f>SUM(D318/C318*100)</f>
        <v>112.78915393854183</v>
      </c>
      <c r="G318" s="92">
        <v>23160.344</v>
      </c>
      <c r="H318" s="92">
        <v>26627.211</v>
      </c>
      <c r="I318" s="43">
        <f>SUM(H318-G318)</f>
        <v>3466.8669999999984</v>
      </c>
      <c r="J318" s="44">
        <f>SUM(H318/G318*100)</f>
        <v>114.9689788718164</v>
      </c>
    </row>
    <row r="319" spans="1:10" ht="33.75" customHeight="1">
      <c r="A319" s="85"/>
      <c r="B319" s="122" t="s">
        <v>44</v>
      </c>
      <c r="C319" s="115">
        <f>C313</f>
        <v>20557.951</v>
      </c>
      <c r="D319" s="115">
        <f>D313</f>
        <v>23187.139</v>
      </c>
      <c r="E319" s="55">
        <f>SUM(D319-C319)</f>
        <v>2629.1879999999983</v>
      </c>
      <c r="F319" s="56">
        <f>SUM(D319/C319*100)</f>
        <v>112.78915393854183</v>
      </c>
      <c r="G319" s="115">
        <f>G313</f>
        <v>23008.685</v>
      </c>
      <c r="H319" s="115">
        <f>H313</f>
        <v>26712.393</v>
      </c>
      <c r="I319" s="55">
        <f>SUM(H319-G319)</f>
        <v>3703.7079999999987</v>
      </c>
      <c r="J319" s="56">
        <f>SUM(H319/G319*100)</f>
        <v>116.09699989373577</v>
      </c>
    </row>
    <row r="320" spans="1:10" ht="18.75" customHeight="1" hidden="1">
      <c r="A320" s="85"/>
      <c r="B320" s="86"/>
      <c r="C320" s="87"/>
      <c r="D320" s="87"/>
      <c r="E320" s="43"/>
      <c r="F320" s="88"/>
      <c r="G320" s="89"/>
      <c r="H320" s="89"/>
      <c r="I320" s="43"/>
      <c r="J320" s="88"/>
    </row>
    <row r="321" spans="1:10" s="5" customFormat="1" ht="18.75" hidden="1">
      <c r="A321" s="90"/>
      <c r="B321" s="70"/>
      <c r="C321" s="91"/>
      <c r="D321" s="91"/>
      <c r="E321" s="43"/>
      <c r="F321" s="88"/>
      <c r="G321" s="92"/>
      <c r="H321" s="92"/>
      <c r="I321" s="43"/>
      <c r="J321" s="88"/>
    </row>
    <row r="322" spans="1:10" s="5" customFormat="1" ht="66.75" customHeight="1" hidden="1">
      <c r="A322" s="80"/>
      <c r="B322" s="81"/>
      <c r="C322" s="82"/>
      <c r="D322" s="82"/>
      <c r="E322" s="83"/>
      <c r="F322" s="84"/>
      <c r="G322" s="82"/>
      <c r="H322" s="82"/>
      <c r="I322" s="83"/>
      <c r="J322" s="80"/>
    </row>
    <row r="323" spans="1:10" s="5" customFormat="1" ht="20.25" hidden="1">
      <c r="A323" s="85"/>
      <c r="B323" s="86"/>
      <c r="C323" s="87"/>
      <c r="D323" s="87"/>
      <c r="E323" s="43"/>
      <c r="F323" s="88"/>
      <c r="G323" s="89"/>
      <c r="H323" s="89"/>
      <c r="I323" s="43"/>
      <c r="J323" s="88"/>
    </row>
    <row r="324" spans="1:10" s="5" customFormat="1" ht="18.75" hidden="1">
      <c r="A324" s="90"/>
      <c r="B324" s="70"/>
      <c r="C324" s="91"/>
      <c r="D324" s="91"/>
      <c r="E324" s="43"/>
      <c r="F324" s="88"/>
      <c r="G324" s="92"/>
      <c r="H324" s="92"/>
      <c r="I324" s="43"/>
      <c r="J324" s="88"/>
    </row>
    <row r="325" spans="1:10" s="5" customFormat="1" ht="20.25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</row>
    <row r="326" spans="1:10" ht="41.25" customHeight="1">
      <c r="A326" s="28"/>
      <c r="B326" s="29"/>
      <c r="C326" s="30"/>
      <c r="D326" s="30"/>
      <c r="E326" s="31"/>
      <c r="F326" s="32"/>
      <c r="G326" s="30"/>
      <c r="H326" s="33"/>
      <c r="I326" s="33"/>
      <c r="J326" s="28"/>
    </row>
    <row r="327" spans="1:10" s="5" customFormat="1" ht="18.75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 ht="18.75">
      <c r="A328" s="6"/>
      <c r="B328" s="3"/>
      <c r="C328" s="39"/>
      <c r="D328" s="39"/>
      <c r="E328" s="12"/>
      <c r="F328" s="19"/>
      <c r="G328" s="39"/>
      <c r="H328" s="39"/>
      <c r="I328" s="11"/>
      <c r="J328" s="6"/>
    </row>
    <row r="329" spans="1:10" s="5" customFormat="1" ht="18.75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 ht="18.75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 ht="18.75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 ht="18.75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 ht="18.75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 ht="18.75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 ht="18.75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 ht="18.75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 ht="18.75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 ht="18.75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 ht="18.75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 ht="18.75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 ht="18.75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 ht="18.75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 ht="18.75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 ht="18.75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 ht="18.75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 ht="18.75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 ht="18.75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 ht="18.75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 ht="18.75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 ht="18.75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 ht="18.75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 ht="18.75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 ht="18.75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 ht="18.75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 ht="18.75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 ht="18.75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 ht="18.75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 ht="18.75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 ht="18.75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 ht="18.75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 ht="18.75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 ht="18.75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 ht="18.75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 ht="18.75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 ht="18.75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 ht="18.75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 ht="18.75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 ht="18.75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 ht="18.75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 ht="18.75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 ht="18.75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 ht="18.75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 ht="18.75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 ht="18.75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 ht="18.75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 ht="18.75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 ht="18.75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 ht="18.75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 ht="18.75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 ht="18.75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 ht="18.75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 ht="18.75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 ht="18.75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 ht="18.75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 ht="18.75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 ht="18.75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 ht="18.75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 ht="18.75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 ht="18.75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 ht="18.75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 ht="18.75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 ht="18.75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 ht="18.75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 ht="18.75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 ht="18.75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 ht="18.75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 ht="18.75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 ht="18.75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 ht="18.75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 ht="18.75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 ht="18.75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 ht="18.75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 ht="18.75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 ht="18.75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 ht="18.75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 ht="18.75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 ht="18.75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 ht="18.75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 ht="18.75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 ht="18.75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 ht="18.75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 ht="18.75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 ht="18.75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 ht="18.75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 ht="18.75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 ht="18.75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 ht="18.75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 ht="18.75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 ht="18.75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 ht="18.75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 ht="18.75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 ht="18.75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 ht="18.75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 ht="18.75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 ht="18.75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 ht="18.75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 ht="18.75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 ht="18.75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 ht="18.75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 ht="18.75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 ht="18.75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 ht="18.75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 ht="18.75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 ht="18.75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 ht="18.75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 ht="18.75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 ht="18.75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 ht="18.75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 ht="18.75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 ht="18.75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 ht="18.75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 ht="18.75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 ht="18.75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 ht="18.75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 ht="18.75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 ht="18.75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 ht="18.75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 ht="18.75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 ht="18.75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 ht="18.75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 ht="18.75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 ht="18.75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 ht="18.75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 ht="18.75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 ht="18.75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 ht="18.75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 ht="18.75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 ht="18.75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 ht="18.75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 ht="18.75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 ht="18.75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 ht="18.75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 ht="18.75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 ht="18.75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 ht="18.75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 ht="18.75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 ht="18.75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 ht="18.75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 ht="18.75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 ht="18.75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 ht="18.75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 ht="18.75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 ht="18.75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 ht="18.75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 ht="18.75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 ht="18.75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 ht="18.75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 ht="18.75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 ht="18.75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 ht="18.75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 ht="18.75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 ht="18.75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 ht="18.75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 ht="18.75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 ht="18.75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 ht="18.75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 ht="18.75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 ht="18.75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 ht="18.75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 ht="18.75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 ht="18.75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 ht="18.75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 ht="18.75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 ht="18.75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 ht="18.75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 ht="18.75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 ht="18.75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 ht="18.75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 ht="18.75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 ht="18.75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 ht="18.75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 ht="18.75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 ht="18.75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 ht="18.75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 ht="18.75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 ht="18.75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 ht="18.75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 ht="18.75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 ht="18.75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 ht="18.75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 ht="18.75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 ht="18.75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 ht="18.75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 ht="18.75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 ht="18.75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 ht="18.75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 ht="18.75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 ht="18.75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 ht="18.75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 ht="18.75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 ht="18.75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 ht="18.75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 ht="18.75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 ht="18.75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 ht="18.75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 ht="18.75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 ht="18.75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 ht="18.75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 ht="18.75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 ht="18.75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 ht="18.75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 ht="18.75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 ht="18.75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 ht="18.75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 ht="18.75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 ht="18.75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 ht="18.75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 ht="18.75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 ht="18.75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 ht="18.75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 ht="18.75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 ht="18.75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 ht="18.75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 ht="18.75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 ht="18.75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 ht="18.75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 ht="18.75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 ht="18.75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 ht="18.75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 ht="18.75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 ht="18.75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 ht="18.75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 ht="18.75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 ht="18.75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 ht="18.75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 ht="18.75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 ht="18.75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 ht="18.75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 ht="18.75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 ht="18.75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 ht="18.75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 ht="18.75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 ht="18.75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 ht="18.75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 ht="18.75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 ht="18.75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 ht="18.75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 ht="18.75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 ht="18.75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 ht="18.75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 ht="18.75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 ht="18.75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 ht="18.75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 ht="18.75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 ht="18.75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 ht="18.75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 ht="18.75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 ht="18.75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 ht="18.75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 ht="18.75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 ht="18.75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 ht="18.75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 ht="18.75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 ht="18.75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 ht="18.75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 ht="18.75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 ht="18.75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 ht="18.75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 ht="18.75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 ht="18.75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 ht="18.75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 ht="18.75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 ht="18.75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 ht="18.75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 ht="18.75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 ht="18.75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 ht="18.75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 ht="18.75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 ht="18.75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 ht="18.75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 ht="18.75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 ht="18.75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 ht="18.75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 ht="18.75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 ht="18.75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 ht="18.75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 ht="18.75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 ht="18.75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 ht="18.75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 ht="18.75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 ht="18.75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 ht="18.75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 ht="18.75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 ht="18.75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 ht="18.75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 ht="18.75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 ht="18.75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 ht="18.75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 ht="18.75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 ht="18.75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 ht="18.75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 ht="18.75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 ht="18.75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 ht="18.75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 ht="18.75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 ht="18.75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 ht="18.75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 ht="18.75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 ht="18.75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 ht="18.75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 ht="18.75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 ht="18.75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 ht="18.75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 ht="18.75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 ht="18.75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 ht="18.75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 ht="18.75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 ht="18.75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 ht="18.75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 ht="18.75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 ht="18.75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 ht="18.75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 ht="18.75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 ht="18.75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 ht="18.75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 ht="18.75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 ht="18.75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 ht="18.75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 ht="18.75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 ht="18.75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 ht="18.75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 ht="18.75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 ht="18.75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 ht="18.75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 ht="18.75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 ht="18.75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 ht="18.75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 ht="18.75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 ht="18.75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 ht="18.75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 ht="18.75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 ht="18.75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 ht="18.75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 ht="18.75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 ht="18.75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 ht="18.75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 ht="18.75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 ht="18.75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 ht="18.75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 ht="18.75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 ht="18.75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 ht="18.75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 ht="18.75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 ht="18.75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 ht="18.75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 ht="18.75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 ht="18.75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 ht="18.75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 ht="18.75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 ht="18.75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 ht="18.75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 ht="18.75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 ht="18.75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 ht="18.75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 ht="18.75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 ht="18.75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 ht="18.75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 ht="18.75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 ht="18.75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 ht="18.75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 ht="18.75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 ht="18.75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 ht="18.75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 ht="18.75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 ht="18.75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 ht="18.75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 ht="18.75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 ht="18.75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 ht="18.75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 ht="18.75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 ht="18.75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 ht="18.75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 ht="18.75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 ht="18.75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 ht="18.75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 ht="18.75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 ht="18.75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 ht="18.75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 ht="18.75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 ht="18.75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 ht="18.75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 ht="18.75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 ht="18.75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 ht="18.75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 ht="18.75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 ht="18.75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 ht="18.75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 ht="18.75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 ht="18.75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 ht="18.75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 ht="18.75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 ht="18.75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 ht="18.75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 ht="18.75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 ht="18.75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 ht="18.75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 ht="18.75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 ht="18.75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 ht="18.75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 ht="18.75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 ht="18.75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 ht="18.75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 ht="18.75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 ht="18.75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 ht="18.75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 ht="18.75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 ht="18.75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 ht="18.75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 ht="18.75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 ht="18.75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 ht="18.75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 ht="18.75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 ht="18.75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 ht="18.75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 ht="18.75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 ht="18.75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 ht="18.75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 ht="18.75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 ht="18.75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 ht="18.75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 ht="18.75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 ht="18.75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 ht="18.75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 ht="18.75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 ht="18.75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 ht="18.75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 ht="18.75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 ht="18.75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 ht="18.75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 ht="18.75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 ht="18.75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 ht="18.75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 ht="18.75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 ht="18.75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 ht="18.75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 ht="18.75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 ht="18.75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 ht="18.75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 ht="18.75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 ht="18.75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 ht="18.75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 ht="18.75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 ht="18.75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 ht="18.75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 ht="18.75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 ht="18.75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 ht="18.75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 ht="18.75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 ht="18.75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 ht="18.75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 ht="18.75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 ht="18.75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 ht="18.75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 ht="18.75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 ht="18.75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 ht="18.75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 ht="18.75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 ht="18.75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 ht="18.75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 ht="18.75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 ht="18.75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 ht="18.75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 ht="18.75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 ht="18.75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 ht="18.75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 ht="18.75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 ht="18.75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 ht="18.75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 ht="18.75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 ht="18.75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 ht="18.75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 ht="18.75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 ht="18.75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 ht="18.75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 ht="18.75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 ht="18.75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 ht="18.75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 ht="18.75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 ht="18.75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 ht="18.75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 ht="18.75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 ht="18.75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 ht="18.75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 ht="18.75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 ht="18.75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 ht="18.75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 ht="18.75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 ht="18.75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 ht="18.75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 ht="18.75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 ht="18.75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 ht="18.75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 ht="18.75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 ht="18.75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 ht="18.75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 ht="18.75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 ht="18.75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 ht="18.75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 ht="18.75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 ht="18.75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 ht="18.75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 ht="18.75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 ht="18.75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 ht="18.75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 ht="18.75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 ht="18.75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 ht="18.75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 ht="18.75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 ht="18.75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 ht="18.75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 ht="18.75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 ht="18.75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 ht="18.75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 ht="18.75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 ht="18.75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 ht="18.75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 ht="18.75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 ht="18.75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 ht="18.75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 ht="18.75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 ht="18.75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 ht="18.75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 ht="18.75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 ht="18.75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 ht="18.75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 ht="18.75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 ht="18.75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 ht="18.75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 ht="18.75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 ht="18.75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 ht="18.75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 ht="18.75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 ht="18.75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 ht="18.75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 ht="18.75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 ht="18.75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 ht="18.75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 ht="18.75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 ht="18.75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 ht="18.75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 ht="18.75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 ht="18.75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 ht="18.75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 ht="18.75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 ht="18.75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 ht="18.75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 ht="18.75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 ht="18.75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 ht="18.75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 ht="18.75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 ht="18.75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 ht="18.75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 ht="18.75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 ht="18.75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 ht="18.75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 ht="18.75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 ht="18.75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 ht="18.75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 ht="18.75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 ht="18.75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 ht="18.75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 ht="18.75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 ht="18.75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 ht="18.75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 ht="18.75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 ht="18.75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 ht="18.75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 ht="18.75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 ht="18.75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 ht="18.75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 ht="18.75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 ht="18.75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 ht="18.75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 ht="18.75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 ht="18.75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 ht="18.75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 ht="18.75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 ht="18.75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 ht="18.75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 ht="18.75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 ht="18.75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 ht="18.75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 ht="18.75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 ht="18.75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 ht="18.75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 ht="18.75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 ht="18.75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 ht="18.75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 ht="18.75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 ht="18.75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 ht="18.75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 ht="18.75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 ht="18.75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 ht="18.75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 ht="18.75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 ht="18.75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 ht="18.75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 ht="18.75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 ht="18.75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 ht="18.75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 ht="18.75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 ht="18.75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 ht="18.75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 ht="18.75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 ht="18.75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 ht="18.75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 ht="18.75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 ht="18.75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 ht="18.75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 ht="18.75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 ht="18.75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 ht="18.75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 ht="18.75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 ht="18.75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 ht="18.75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 ht="18.75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 ht="18.75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 ht="18.75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 ht="18.75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 ht="18.75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 ht="18.75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 ht="18.75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 ht="18.75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 ht="18.75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 ht="18.75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 ht="18.75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 ht="18.75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 ht="18.75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 ht="18.75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 ht="18.75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 ht="18.75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 ht="18.75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 ht="18.75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 ht="18.75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 ht="18.75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 ht="18.75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 ht="18.75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 ht="18.75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 ht="18.75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 ht="18.75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 ht="18.75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 ht="18.75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 ht="18.75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 ht="18.75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 ht="18.75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 ht="18.75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 ht="18.75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 ht="18.75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 ht="18.75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 ht="18.75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 ht="18.75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 ht="18.75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 ht="18.75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 ht="18.75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 ht="18.75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 ht="18.75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 ht="18.75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 ht="18.75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 ht="18.75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 ht="18.75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 ht="18.75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 ht="18.75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 ht="18.75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 ht="18.75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 ht="18.75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 ht="18.75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 ht="18.75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 ht="18.75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 ht="18.75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 ht="18.75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 ht="18.75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 ht="18.75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 ht="18.75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 ht="18.75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 ht="18.75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 ht="18.75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 ht="18.75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 ht="18.75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 ht="18.75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 ht="18.75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 ht="18.75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 ht="18.75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 ht="18.75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 ht="18.75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 ht="18.75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 ht="18.75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 ht="18.75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 ht="18.75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 ht="18.75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 ht="18.75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 ht="18.75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 ht="18.75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 ht="18.75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 ht="18.75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 ht="18.75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 ht="18.75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 ht="18.75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 ht="18.75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 ht="18.75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 ht="18.75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 ht="18.75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 ht="18.75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 ht="18.75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 ht="18.75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 ht="18.75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 ht="18.75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 ht="18.75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 ht="18.75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 ht="18.75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 ht="18.75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 ht="18.75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 ht="18.75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 ht="18.75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 ht="18.75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 ht="18.75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 ht="18.75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 ht="18.75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 ht="18.75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 ht="18.75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 ht="18.75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 ht="18.75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 ht="18.75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 ht="18.75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 ht="18.75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 ht="18.75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 ht="18.75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 ht="18.75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 ht="18.75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 ht="18.75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 ht="18.75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 ht="18.75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 ht="18.75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 ht="18.75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 ht="18.75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 ht="18.75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 ht="18.75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 ht="18.75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 ht="18.75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 ht="18.75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 ht="18.75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 ht="18.75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 ht="18.75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 ht="18.75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 ht="18.75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 ht="18.75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 ht="18.75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 ht="18.75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 ht="18.75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 ht="18.75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 ht="18.75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 ht="18.75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 ht="18.75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 ht="18.75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 ht="18.75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 ht="18.75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 ht="18.75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 ht="18.75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 ht="18.75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 ht="18.75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 ht="18.75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 ht="18.75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 ht="18.75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 ht="18.75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 ht="18.75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 ht="18.75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 ht="18.75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 ht="18.75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 ht="18.75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 ht="18.75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 ht="18.75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 ht="18.75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 ht="18.75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 ht="18.75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 ht="18.75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 ht="18.75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 ht="18.75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 ht="18.75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 ht="18.75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 ht="18.75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 ht="18.75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 ht="18.75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 ht="18.75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 ht="18.75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 ht="18.75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 ht="18.75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 ht="18.75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  <row r="1117" spans="1:10" s="5" customFormat="1" ht="18.75">
      <c r="A1117" s="6"/>
      <c r="B1117" s="3"/>
      <c r="C1117" s="17"/>
      <c r="D1117" s="17"/>
      <c r="E1117" s="12"/>
      <c r="F1117" s="19"/>
      <c r="G1117" s="10"/>
      <c r="H1117" s="11"/>
      <c r="I1117" s="11"/>
      <c r="J1117" s="6"/>
    </row>
    <row r="1118" spans="1:10" s="5" customFormat="1" ht="18.75">
      <c r="A1118" s="6"/>
      <c r="B1118" s="3"/>
      <c r="C1118" s="17"/>
      <c r="D1118" s="17"/>
      <c r="E1118" s="12"/>
      <c r="F1118" s="19"/>
      <c r="G1118" s="10"/>
      <c r="H1118" s="11"/>
      <c r="I1118" s="11"/>
      <c r="J1118" s="6"/>
    </row>
    <row r="1119" spans="1:10" s="5" customFormat="1" ht="18.75">
      <c r="A1119" s="6"/>
      <c r="B1119" s="3"/>
      <c r="C1119" s="17"/>
      <c r="D1119" s="17"/>
      <c r="E1119" s="12"/>
      <c r="F1119" s="19"/>
      <c r="G1119" s="10"/>
      <c r="H1119" s="11"/>
      <c r="I1119" s="11"/>
      <c r="J1119" s="6"/>
    </row>
    <row r="1120" spans="1:10" s="5" customFormat="1" ht="18.75">
      <c r="A1120" s="6"/>
      <c r="B1120" s="3"/>
      <c r="C1120" s="17"/>
      <c r="D1120" s="17"/>
      <c r="E1120" s="12"/>
      <c r="F1120" s="19"/>
      <c r="G1120" s="10"/>
      <c r="H1120" s="11"/>
      <c r="I1120" s="11"/>
      <c r="J1120" s="6"/>
    </row>
    <row r="1121" spans="1:10" s="5" customFormat="1" ht="18.75">
      <c r="A1121" s="6"/>
      <c r="B1121" s="3"/>
      <c r="C1121" s="17"/>
      <c r="D1121" s="17"/>
      <c r="E1121" s="12"/>
      <c r="F1121" s="19"/>
      <c r="G1121" s="10"/>
      <c r="H1121" s="11"/>
      <c r="I1121" s="11"/>
      <c r="J1121" s="6"/>
    </row>
    <row r="1122" spans="1:10" s="5" customFormat="1" ht="18.75">
      <c r="A1122" s="6"/>
      <c r="B1122" s="3"/>
      <c r="C1122" s="17"/>
      <c r="D1122" s="17"/>
      <c r="E1122" s="12"/>
      <c r="F1122" s="19"/>
      <c r="G1122" s="10"/>
      <c r="H1122" s="11"/>
      <c r="I1122" s="11"/>
      <c r="J1122" s="6"/>
    </row>
    <row r="1123" spans="1:10" s="5" customFormat="1" ht="18.75">
      <c r="A1123" s="6"/>
      <c r="B1123" s="3"/>
      <c r="C1123" s="17"/>
      <c r="D1123" s="17"/>
      <c r="E1123" s="12"/>
      <c r="F1123" s="19"/>
      <c r="G1123" s="10"/>
      <c r="H1123" s="11"/>
      <c r="I1123" s="11"/>
      <c r="J1123" s="6"/>
    </row>
    <row r="1124" spans="1:10" s="5" customFormat="1" ht="18.75">
      <c r="A1124" s="6"/>
      <c r="B1124" s="3"/>
      <c r="C1124" s="17"/>
      <c r="D1124" s="17"/>
      <c r="E1124" s="12"/>
      <c r="F1124" s="19"/>
      <c r="G1124" s="10"/>
      <c r="H1124" s="11"/>
      <c r="I1124" s="11"/>
      <c r="J1124" s="6"/>
    </row>
    <row r="1125" spans="1:10" s="5" customFormat="1" ht="18.75">
      <c r="A1125" s="6"/>
      <c r="B1125" s="3"/>
      <c r="C1125" s="17"/>
      <c r="D1125" s="17"/>
      <c r="E1125" s="12"/>
      <c r="F1125" s="19"/>
      <c r="G1125" s="10"/>
      <c r="H1125" s="11"/>
      <c r="I1125" s="11"/>
      <c r="J1125" s="6"/>
    </row>
    <row r="1126" spans="1:10" s="5" customFormat="1" ht="18.75">
      <c r="A1126" s="6"/>
      <c r="B1126" s="3"/>
      <c r="C1126" s="17"/>
      <c r="D1126" s="17"/>
      <c r="E1126" s="12"/>
      <c r="F1126" s="19"/>
      <c r="G1126" s="10"/>
      <c r="H1126" s="11"/>
      <c r="I1126" s="11"/>
      <c r="J1126" s="6"/>
    </row>
    <row r="1127" spans="1:10" s="5" customFormat="1" ht="18.75">
      <c r="A1127" s="6"/>
      <c r="B1127" s="3"/>
      <c r="C1127" s="17"/>
      <c r="D1127" s="17"/>
      <c r="E1127" s="12"/>
      <c r="F1127" s="19"/>
      <c r="G1127" s="10"/>
      <c r="H1127" s="11"/>
      <c r="I1127" s="11"/>
      <c r="J1127" s="6"/>
    </row>
    <row r="1128" spans="1:10" s="5" customFormat="1" ht="18.75">
      <c r="A1128" s="6"/>
      <c r="B1128" s="3"/>
      <c r="C1128" s="17"/>
      <c r="D1128" s="17"/>
      <c r="E1128" s="12"/>
      <c r="F1128" s="19"/>
      <c r="G1128" s="10"/>
      <c r="H1128" s="11"/>
      <c r="I1128" s="11"/>
      <c r="J1128" s="6"/>
    </row>
    <row r="1129" spans="1:10" s="5" customFormat="1" ht="18.75">
      <c r="A1129" s="6"/>
      <c r="B1129" s="3"/>
      <c r="C1129" s="17"/>
      <c r="D1129" s="17"/>
      <c r="E1129" s="12"/>
      <c r="F1129" s="19"/>
      <c r="G1129" s="10"/>
      <c r="H1129" s="11"/>
      <c r="I1129" s="11"/>
      <c r="J1129" s="6"/>
    </row>
    <row r="1130" spans="1:10" s="5" customFormat="1" ht="18.75">
      <c r="A1130" s="6"/>
      <c r="B1130" s="3"/>
      <c r="C1130" s="17"/>
      <c r="D1130" s="17"/>
      <c r="E1130" s="12"/>
      <c r="F1130" s="19"/>
      <c r="G1130" s="10"/>
      <c r="H1130" s="11"/>
      <c r="I1130" s="11"/>
      <c r="J1130" s="6"/>
    </row>
    <row r="1131" spans="1:10" s="5" customFormat="1" ht="18.75">
      <c r="A1131" s="6"/>
      <c r="B1131" s="3"/>
      <c r="C1131" s="17"/>
      <c r="D1131" s="17"/>
      <c r="E1131" s="12"/>
      <c r="F1131" s="19"/>
      <c r="G1131" s="10"/>
      <c r="H1131" s="11"/>
      <c r="I1131" s="11"/>
      <c r="J1131" s="6"/>
    </row>
  </sheetData>
  <sheetProtection/>
  <mergeCells count="8">
    <mergeCell ref="A325:J325"/>
    <mergeCell ref="A1:J1"/>
    <mergeCell ref="C4:F4"/>
    <mergeCell ref="G4:J4"/>
    <mergeCell ref="A4:A5"/>
    <mergeCell ref="B4:B5"/>
    <mergeCell ref="A7:J7"/>
    <mergeCell ref="A125:J125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2021-03-10T14:38:45Z</cp:lastPrinted>
  <dcterms:created xsi:type="dcterms:W3CDTF">2001-02-08T10:51:36Z</dcterms:created>
  <dcterms:modified xsi:type="dcterms:W3CDTF">2021-03-10T14:39:27Z</dcterms:modified>
  <cp:category/>
  <cp:version/>
  <cp:contentType/>
  <cp:contentStatus/>
</cp:coreProperties>
</file>